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hared drives\EO_ECONOMIC ANALYSIS\ea_common\Projects\UI\UI Webupdates\UI_Weekly\"/>
    </mc:Choice>
  </mc:AlternateContent>
  <bookViews>
    <workbookView xWindow="-120" yWindow="-120" windowWidth="20730" windowHeight="111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21" i="7" l="1"/>
  <c r="C721" i="7"/>
  <c r="B721" i="7" l="1"/>
  <c r="O720" i="7" l="1"/>
  <c r="C720" i="7"/>
  <c r="B720" i="7"/>
  <c r="O719" i="7" l="1"/>
  <c r="C719" i="7"/>
  <c r="B719" i="7"/>
  <c r="O718" i="7" l="1"/>
  <c r="C718" i="7"/>
  <c r="B718" i="7"/>
  <c r="O717" i="7" l="1"/>
  <c r="C717" i="7"/>
  <c r="B717" i="7" s="1"/>
  <c r="O716" i="7" l="1"/>
  <c r="C716" i="7"/>
  <c r="B716" i="7"/>
  <c r="C710" i="7" l="1"/>
  <c r="B710" i="7" s="1"/>
  <c r="O715" i="7" l="1"/>
  <c r="C715" i="7"/>
  <c r="B715" i="7" l="1"/>
  <c r="O714" i="7"/>
  <c r="C714" i="7"/>
  <c r="B714" i="7" l="1"/>
  <c r="O713" i="7"/>
  <c r="C713" i="7"/>
  <c r="B713" i="7" s="1"/>
  <c r="O712" i="7"/>
  <c r="C712" i="7"/>
  <c r="B712" i="7" l="1"/>
  <c r="O711" i="7"/>
  <c r="C711" i="7"/>
  <c r="B711" i="7" s="1"/>
  <c r="O710" i="7" l="1"/>
  <c r="O709" i="7" l="1"/>
  <c r="C709" i="7"/>
  <c r="B709" i="7"/>
  <c r="O708" i="7" l="1"/>
  <c r="C708" i="7"/>
  <c r="B708" i="7"/>
  <c r="C707" i="7" l="1"/>
  <c r="B707" i="7" s="1"/>
  <c r="O707" i="7"/>
  <c r="O706" i="7" l="1"/>
  <c r="C706" i="7"/>
  <c r="B706" i="7"/>
  <c r="O705" i="7" l="1"/>
  <c r="C705" i="7"/>
  <c r="B705" i="7"/>
  <c r="C704" i="7" l="1"/>
  <c r="O704" i="7"/>
  <c r="B704" i="7"/>
  <c r="O703" i="7" l="1"/>
  <c r="C703" i="7"/>
  <c r="B703" i="7" s="1"/>
  <c r="O702" i="7" l="1"/>
  <c r="C702" i="7"/>
  <c r="B702" i="7"/>
  <c r="O701" i="7" l="1"/>
  <c r="C701" i="7"/>
  <c r="B701" i="7"/>
  <c r="O700" i="7" l="1"/>
  <c r="C700" i="7"/>
  <c r="B700" i="7" s="1"/>
  <c r="O699" i="7" l="1"/>
  <c r="C699" i="7"/>
  <c r="B699" i="7" s="1"/>
  <c r="O698" i="7" l="1"/>
  <c r="C698" i="7" l="1"/>
  <c r="B698" i="7"/>
  <c r="O697" i="7" l="1"/>
  <c r="C697" i="7"/>
  <c r="B697" i="7"/>
  <c r="O696" i="7" l="1"/>
  <c r="C696" i="7"/>
  <c r="B696" i="7"/>
  <c r="O695" i="7" l="1"/>
  <c r="C695" i="7"/>
  <c r="B695" i="7"/>
  <c r="O694" i="7" l="1"/>
  <c r="C694" i="7"/>
  <c r="B694" i="7"/>
  <c r="O693" i="7" l="1"/>
  <c r="C693" i="7"/>
  <c r="B693" i="7"/>
  <c r="O692" i="7" l="1"/>
  <c r="C692" i="7"/>
  <c r="B692" i="7"/>
  <c r="O691" i="7" l="1"/>
  <c r="C691" i="7"/>
  <c r="B691" i="7"/>
  <c r="O690" i="7" l="1"/>
  <c r="C690" i="7"/>
  <c r="B690" i="7"/>
  <c r="O689" i="7" l="1"/>
  <c r="C689" i="7"/>
  <c r="B689" i="7"/>
  <c r="O688" i="7" l="1"/>
  <c r="C688" i="7"/>
  <c r="B688" i="7" s="1"/>
  <c r="O687" i="7" l="1"/>
  <c r="C687" i="7"/>
  <c r="B687" i="7" s="1"/>
  <c r="O686" i="7" l="1"/>
  <c r="C686" i="7"/>
  <c r="B686" i="7"/>
  <c r="O685" i="7" l="1"/>
  <c r="C685" i="7"/>
  <c r="B685" i="7"/>
  <c r="O684" i="7" l="1"/>
  <c r="C684" i="7"/>
  <c r="B684" i="7"/>
  <c r="O683" i="7" l="1"/>
  <c r="C683" i="7"/>
  <c r="B683" i="7"/>
  <c r="O682" i="7" l="1"/>
  <c r="C682" i="7"/>
  <c r="B682" i="7"/>
  <c r="O681" i="7" l="1"/>
  <c r="C681" i="7"/>
  <c r="B681" i="7"/>
  <c r="O680" i="7" l="1"/>
  <c r="C680" i="7"/>
  <c r="B680" i="7" s="1"/>
  <c r="O679" i="7" l="1"/>
  <c r="C679" i="7"/>
  <c r="B679" i="7" s="1"/>
  <c r="O678" i="7" l="1"/>
  <c r="C678" i="7"/>
  <c r="B678" i="7" s="1"/>
  <c r="O677" i="7" l="1"/>
  <c r="C677" i="7"/>
  <c r="B677" i="7" l="1"/>
  <c r="O676" i="7"/>
  <c r="C676" i="7"/>
  <c r="B676" i="7"/>
  <c r="O675" i="7" l="1"/>
  <c r="C675" i="7"/>
  <c r="B675" i="7"/>
  <c r="O674" i="7" l="1"/>
  <c r="C674" i="7"/>
  <c r="B674" i="7"/>
  <c r="O673" i="7"/>
  <c r="C673" i="7"/>
  <c r="B673" i="7"/>
  <c r="O672" i="7" l="1"/>
  <c r="C672" i="7"/>
  <c r="B672" i="7"/>
  <c r="O671" i="7" l="1"/>
  <c r="C671" i="7"/>
  <c r="B671" i="7"/>
  <c r="O670" i="7" l="1"/>
  <c r="C670" i="7"/>
  <c r="B670" i="7"/>
  <c r="O669" i="7" l="1"/>
  <c r="C669" i="7"/>
  <c r="B669" i="7" l="1"/>
  <c r="K721" i="7" s="1"/>
  <c r="M721" i="7" s="1"/>
  <c r="L721" i="7"/>
  <c r="N721" i="7" s="1"/>
  <c r="O668" i="7"/>
  <c r="C668" i="7"/>
  <c r="B668" i="7" l="1"/>
  <c r="K720" i="7" s="1"/>
  <c r="M720" i="7" s="1"/>
  <c r="L720" i="7"/>
  <c r="N720" i="7" s="1"/>
  <c r="O667" i="7"/>
  <c r="C667" i="7"/>
  <c r="B667" i="7" l="1"/>
  <c r="K719" i="7" s="1"/>
  <c r="M719" i="7" s="1"/>
  <c r="L719" i="7"/>
  <c r="N719" i="7" s="1"/>
  <c r="O666" i="7"/>
  <c r="C666" i="7"/>
  <c r="B666" i="7" l="1"/>
  <c r="K718" i="7" s="1"/>
  <c r="M718" i="7" s="1"/>
  <c r="L718" i="7"/>
  <c r="N718" i="7" s="1"/>
  <c r="O665" i="7"/>
  <c r="C665" i="7"/>
  <c r="L717" i="7" s="1"/>
  <c r="N717" i="7" s="1"/>
  <c r="B665" i="7"/>
  <c r="K717" i="7" s="1"/>
  <c r="M717" i="7" s="1"/>
  <c r="O664" i="7" l="1"/>
  <c r="C664" i="7" l="1"/>
  <c r="L716" i="7" s="1"/>
  <c r="N716" i="7" s="1"/>
  <c r="B664" i="7" l="1"/>
  <c r="K716" i="7" s="1"/>
  <c r="M716" i="7" s="1"/>
  <c r="O663" i="7"/>
  <c r="C663" i="7"/>
  <c r="L715" i="7" s="1"/>
  <c r="N715" i="7" s="1"/>
  <c r="B663" i="7" l="1"/>
  <c r="K715" i="7" s="1"/>
  <c r="M715" i="7" s="1"/>
  <c r="O662" i="7"/>
  <c r="C662" i="7"/>
  <c r="B662" i="7" l="1"/>
  <c r="K714" i="7" s="1"/>
  <c r="M714" i="7" s="1"/>
  <c r="L714" i="7"/>
  <c r="N714" i="7" s="1"/>
  <c r="O661" i="7"/>
  <c r="C661" i="7"/>
  <c r="L713" i="7" s="1"/>
  <c r="N713" i="7" s="1"/>
  <c r="B661" i="7"/>
  <c r="K713" i="7" s="1"/>
  <c r="M713" i="7" s="1"/>
  <c r="O660" i="7" l="1"/>
  <c r="C660" i="7"/>
  <c r="B660" i="7" l="1"/>
  <c r="K712" i="7" s="1"/>
  <c r="M712" i="7" s="1"/>
  <c r="L712" i="7"/>
  <c r="N712" i="7" s="1"/>
  <c r="O659" i="7"/>
  <c r="C659" i="7"/>
  <c r="L711" i="7" s="1"/>
  <c r="N711" i="7" s="1"/>
  <c r="B659" i="7" l="1"/>
  <c r="K711" i="7" s="1"/>
  <c r="M711" i="7" s="1"/>
  <c r="O658" i="7"/>
  <c r="C658" i="7"/>
  <c r="B658" i="7" l="1"/>
  <c r="K710" i="7" s="1"/>
  <c r="M710" i="7" s="1"/>
  <c r="L710" i="7"/>
  <c r="N710" i="7" s="1"/>
  <c r="O657" i="7"/>
  <c r="C657" i="7"/>
  <c r="B657" i="7" l="1"/>
  <c r="K709" i="7" s="1"/>
  <c r="M709" i="7" s="1"/>
  <c r="L709" i="7"/>
  <c r="N709" i="7" s="1"/>
  <c r="O656" i="7"/>
  <c r="C656" i="7"/>
  <c r="L708" i="7" s="1"/>
  <c r="N708" i="7" s="1"/>
  <c r="B656" i="7"/>
  <c r="K708" i="7" s="1"/>
  <c r="M708" i="7" s="1"/>
  <c r="O655" i="7" l="1"/>
  <c r="C655" i="7"/>
  <c r="L707" i="7" s="1"/>
  <c r="N707" i="7" s="1"/>
  <c r="B655" i="7"/>
  <c r="K707" i="7" s="1"/>
  <c r="M707" i="7" s="1"/>
  <c r="O654" i="7" l="1"/>
  <c r="C654" i="7"/>
  <c r="B654" i="7" l="1"/>
  <c r="K706" i="7" s="1"/>
  <c r="M706" i="7" s="1"/>
  <c r="L706" i="7"/>
  <c r="N706" i="7" s="1"/>
  <c r="O653" i="7"/>
  <c r="C653" i="7"/>
  <c r="L705" i="7" s="1"/>
  <c r="N705" i="7" s="1"/>
  <c r="B653" i="7"/>
  <c r="K705" i="7" s="1"/>
  <c r="M705" i="7" s="1"/>
  <c r="O652" i="7" l="1"/>
  <c r="C652" i="7"/>
  <c r="B652" i="7" l="1"/>
  <c r="K704" i="7" s="1"/>
  <c r="M704" i="7" s="1"/>
  <c r="L704" i="7"/>
  <c r="N704" i="7" s="1"/>
  <c r="O651" i="7"/>
  <c r="C651" i="7"/>
  <c r="L703" i="7" s="1"/>
  <c r="N703" i="7" s="1"/>
  <c r="B651" i="7"/>
  <c r="K703" i="7" s="1"/>
  <c r="M703" i="7" s="1"/>
  <c r="O650" i="7" l="1"/>
  <c r="C650" i="7"/>
  <c r="L702" i="7" s="1"/>
  <c r="N702" i="7" s="1"/>
  <c r="B650" i="7"/>
  <c r="K702" i="7" s="1"/>
  <c r="M702" i="7" s="1"/>
  <c r="O649" i="7" l="1"/>
  <c r="C649" i="7"/>
  <c r="B649" i="7" l="1"/>
  <c r="K701" i="7" s="1"/>
  <c r="M701" i="7" s="1"/>
  <c r="L701" i="7"/>
  <c r="N701" i="7" s="1"/>
  <c r="O648" i="7"/>
  <c r="C648" i="7"/>
  <c r="B648" i="7" l="1"/>
  <c r="K700" i="7" s="1"/>
  <c r="M700" i="7" s="1"/>
  <c r="L700" i="7"/>
  <c r="N700" i="7" s="1"/>
  <c r="O647" i="7"/>
  <c r="C647" i="7"/>
  <c r="L699" i="7" s="1"/>
  <c r="N699" i="7" s="1"/>
  <c r="B647" i="7"/>
  <c r="K699" i="7" s="1"/>
  <c r="M699" i="7" s="1"/>
  <c r="O646" i="7" l="1"/>
  <c r="C646" i="7"/>
  <c r="L698" i="7" s="1"/>
  <c r="N698" i="7" s="1"/>
  <c r="B646" i="7"/>
  <c r="K698" i="7" s="1"/>
  <c r="M698" i="7" s="1"/>
  <c r="O645" i="7" l="1"/>
  <c r="C645" i="7"/>
  <c r="L697" i="7" s="1"/>
  <c r="N697" i="7" s="1"/>
  <c r="B645" i="7" l="1"/>
  <c r="K697" i="7" s="1"/>
  <c r="M697" i="7" s="1"/>
  <c r="O644" i="7"/>
  <c r="C644" i="7"/>
  <c r="L696" i="7" s="1"/>
  <c r="N696" i="7" s="1"/>
  <c r="B644" i="7"/>
  <c r="K696" i="7" s="1"/>
  <c r="M696" i="7" s="1"/>
  <c r="O643" i="7" l="1"/>
  <c r="C643" i="7"/>
  <c r="L695" i="7" s="1"/>
  <c r="N695" i="7" s="1"/>
  <c r="B643" i="7"/>
  <c r="K695" i="7" s="1"/>
  <c r="M695" i="7" s="1"/>
  <c r="O642" i="7" l="1"/>
  <c r="C642" i="7"/>
  <c r="B642" i="7" l="1"/>
  <c r="K694" i="7" s="1"/>
  <c r="M694" i="7" s="1"/>
  <c r="L694" i="7"/>
  <c r="N694" i="7" s="1"/>
  <c r="O641" i="7"/>
  <c r="C641" i="7"/>
  <c r="L693" i="7" s="1"/>
  <c r="N693" i="7" s="1"/>
  <c r="B641" i="7" l="1"/>
  <c r="K693" i="7" s="1"/>
  <c r="M693" i="7" s="1"/>
  <c r="O640" i="7"/>
  <c r="C640" i="7"/>
  <c r="L692" i="7" s="1"/>
  <c r="N692" i="7" s="1"/>
  <c r="B640" i="7"/>
  <c r="K692" i="7" s="1"/>
  <c r="M692" i="7" s="1"/>
  <c r="O639" i="7" l="1"/>
  <c r="C639" i="7"/>
  <c r="L691" i="7" s="1"/>
  <c r="N691" i="7" s="1"/>
  <c r="B639" i="7" l="1"/>
  <c r="K691" i="7" s="1"/>
  <c r="M691" i="7" s="1"/>
  <c r="O638" i="7"/>
  <c r="C638" i="7"/>
  <c r="L690" i="7" s="1"/>
  <c r="N690" i="7" s="1"/>
  <c r="B638" i="7"/>
  <c r="K690" i="7" s="1"/>
  <c r="M690" i="7" s="1"/>
  <c r="O637" i="7" l="1"/>
  <c r="C637" i="7"/>
  <c r="L689" i="7" s="1"/>
  <c r="N689" i="7" s="1"/>
  <c r="B637" i="7"/>
  <c r="K689" i="7" s="1"/>
  <c r="M689" i="7" s="1"/>
  <c r="O636" i="7" l="1"/>
  <c r="C636" i="7"/>
  <c r="L688" i="7" s="1"/>
  <c r="N688" i="7" s="1"/>
  <c r="B636" i="7"/>
  <c r="K688" i="7" s="1"/>
  <c r="M688" i="7" s="1"/>
  <c r="O635" i="7" l="1"/>
  <c r="C635" i="7"/>
  <c r="L687" i="7" s="1"/>
  <c r="N687" i="7" s="1"/>
  <c r="B635" i="7"/>
  <c r="K687" i="7" s="1"/>
  <c r="M687" i="7" s="1"/>
  <c r="O634" i="7" l="1"/>
  <c r="C634" i="7"/>
  <c r="L686" i="7" s="1"/>
  <c r="N686" i="7" s="1"/>
  <c r="B634" i="7"/>
  <c r="K686" i="7" s="1"/>
  <c r="M686" i="7" s="1"/>
  <c r="O633" i="7" l="1"/>
  <c r="C633" i="7"/>
  <c r="B633" i="7" l="1"/>
  <c r="K685" i="7" s="1"/>
  <c r="M685" i="7" s="1"/>
  <c r="L685" i="7"/>
  <c r="N685" i="7" s="1"/>
  <c r="O632" i="7"/>
  <c r="C632" i="7"/>
  <c r="L684" i="7" s="1"/>
  <c r="N684" i="7" s="1"/>
  <c r="B632" i="7" l="1"/>
  <c r="K684" i="7" s="1"/>
  <c r="M684" i="7" s="1"/>
  <c r="C631" i="7"/>
  <c r="L683" i="7" s="1"/>
  <c r="N683" i="7" s="1"/>
  <c r="O631" i="7" l="1"/>
  <c r="B631" i="7"/>
  <c r="K683" i="7" s="1"/>
  <c r="M683" i="7" s="1"/>
  <c r="O630" i="7" l="1"/>
  <c r="C630" i="7"/>
  <c r="B630" i="7" l="1"/>
  <c r="K682" i="7" s="1"/>
  <c r="M682" i="7" s="1"/>
  <c r="L682" i="7"/>
  <c r="N682" i="7" s="1"/>
  <c r="O629" i="7"/>
  <c r="C629" i="7"/>
  <c r="L681" i="7" s="1"/>
  <c r="N681" i="7" s="1"/>
  <c r="B629" i="7" l="1"/>
  <c r="K681" i="7" s="1"/>
  <c r="M681" i="7" s="1"/>
  <c r="O628" i="7"/>
  <c r="C628" i="7"/>
  <c r="L680" i="7" s="1"/>
  <c r="N680" i="7" s="1"/>
  <c r="B628" i="7" l="1"/>
  <c r="K680" i="7" s="1"/>
  <c r="M680" i="7" s="1"/>
  <c r="O627" i="7"/>
  <c r="C627" i="7"/>
  <c r="B627" i="7" l="1"/>
  <c r="K679" i="7" s="1"/>
  <c r="M679" i="7" s="1"/>
  <c r="L679" i="7"/>
  <c r="N679" i="7" s="1"/>
  <c r="O626" i="7"/>
  <c r="C626" i="7"/>
  <c r="L678" i="7" s="1"/>
  <c r="N678" i="7" s="1"/>
  <c r="B626" i="7" l="1"/>
  <c r="K678" i="7" s="1"/>
  <c r="M678" i="7" s="1"/>
  <c r="O625" i="7"/>
  <c r="C625" i="7"/>
  <c r="L677" i="7" s="1"/>
  <c r="N677" i="7" s="1"/>
  <c r="B625" i="7" l="1"/>
  <c r="K677" i="7" s="1"/>
  <c r="M677" i="7" s="1"/>
  <c r="O624" i="7"/>
  <c r="C624" i="7"/>
  <c r="L676" i="7" s="1"/>
  <c r="N676" i="7" s="1"/>
  <c r="B624" i="7" l="1"/>
  <c r="K676" i="7" s="1"/>
  <c r="M676" i="7" s="1"/>
  <c r="O623" i="7"/>
  <c r="C623" i="7"/>
  <c r="L675" i="7" s="1"/>
  <c r="N675" i="7" s="1"/>
  <c r="B623" i="7" l="1"/>
  <c r="K675" i="7" s="1"/>
  <c r="M675" i="7" s="1"/>
  <c r="O622" i="7"/>
  <c r="C622" i="7"/>
  <c r="B622" i="7" l="1"/>
  <c r="K674" i="7" s="1"/>
  <c r="M674" i="7" s="1"/>
  <c r="L674" i="7"/>
  <c r="N674" i="7" s="1"/>
  <c r="O621" i="7"/>
  <c r="C621" i="7"/>
  <c r="L673" i="7" s="1"/>
  <c r="N673" i="7" s="1"/>
  <c r="B621" i="7" l="1"/>
  <c r="K673" i="7" s="1"/>
  <c r="M673" i="7" s="1"/>
  <c r="O620" i="7"/>
  <c r="C620" i="7"/>
  <c r="B620" i="7" l="1"/>
  <c r="K672" i="7" s="1"/>
  <c r="M672" i="7" s="1"/>
  <c r="L672" i="7"/>
  <c r="N672" i="7" s="1"/>
  <c r="O619" i="7"/>
  <c r="C619" i="7"/>
  <c r="L671" i="7" s="1"/>
  <c r="N671" i="7" s="1"/>
  <c r="B619" i="7" l="1"/>
  <c r="K671" i="7" s="1"/>
  <c r="M671" i="7" s="1"/>
  <c r="O618" i="7"/>
  <c r="C618" i="7"/>
  <c r="L670" i="7" s="1"/>
  <c r="N670" i="7" s="1"/>
  <c r="B618" i="7"/>
  <c r="K670" i="7" s="1"/>
  <c r="M670" i="7" s="1"/>
  <c r="O617" i="7" l="1"/>
  <c r="C617" i="7"/>
  <c r="B617" i="7" l="1"/>
  <c r="K669" i="7" s="1"/>
  <c r="M669" i="7" s="1"/>
  <c r="L669" i="7"/>
  <c r="N669" i="7" s="1"/>
  <c r="O616" i="7"/>
  <c r="C616" i="7"/>
  <c r="L668" i="7" s="1"/>
  <c r="N668" i="7" s="1"/>
  <c r="B616" i="7" l="1"/>
  <c r="K668" i="7" s="1"/>
  <c r="M668" i="7" s="1"/>
  <c r="O615" i="7"/>
  <c r="C615" i="7"/>
  <c r="L667" i="7" s="1"/>
  <c r="N667" i="7" s="1"/>
  <c r="B615" i="7" l="1"/>
  <c r="K667" i="7" s="1"/>
  <c r="M667" i="7" s="1"/>
  <c r="O614" i="7"/>
  <c r="C614" i="7"/>
  <c r="L666" i="7" s="1"/>
  <c r="N666" i="7" s="1"/>
  <c r="B614" i="7" l="1"/>
  <c r="K666" i="7" s="1"/>
  <c r="M666" i="7" s="1"/>
  <c r="O613" i="7"/>
  <c r="C613" i="7"/>
  <c r="L665" i="7" s="1"/>
  <c r="N665" i="7" s="1"/>
  <c r="B613" i="7" l="1"/>
  <c r="K665" i="7" s="1"/>
  <c r="M665" i="7" s="1"/>
  <c r="O612" i="7"/>
  <c r="C612" i="7"/>
  <c r="L664" i="7" s="1"/>
  <c r="N664" i="7" s="1"/>
  <c r="B612" i="7" l="1"/>
  <c r="K664" i="7" s="1"/>
  <c r="M664" i="7" s="1"/>
  <c r="O611" i="7"/>
  <c r="C611" i="7"/>
  <c r="L663" i="7" s="1"/>
  <c r="N663" i="7" s="1"/>
  <c r="B611" i="7" l="1"/>
  <c r="K663" i="7" s="1"/>
  <c r="M663" i="7" s="1"/>
  <c r="O610" i="7"/>
  <c r="C610" i="7"/>
  <c r="B610" i="7" l="1"/>
  <c r="K662" i="7" s="1"/>
  <c r="M662" i="7" s="1"/>
  <c r="L662" i="7"/>
  <c r="N662" i="7" s="1"/>
  <c r="O609" i="7"/>
  <c r="C609" i="7"/>
  <c r="L661" i="7" s="1"/>
  <c r="N661" i="7" s="1"/>
  <c r="B609" i="7" l="1"/>
  <c r="K661" i="7" s="1"/>
  <c r="M661" i="7" s="1"/>
  <c r="O608" i="7"/>
  <c r="C608" i="7"/>
  <c r="B608" i="7" l="1"/>
  <c r="L660" i="7"/>
  <c r="N660" i="7" s="1"/>
  <c r="O607" i="7"/>
  <c r="C607" i="7"/>
  <c r="B607" i="7" l="1"/>
  <c r="L659" i="7"/>
  <c r="N659" i="7" s="1"/>
  <c r="K660" i="7"/>
  <c r="M660" i="7" s="1"/>
  <c r="O606" i="7"/>
  <c r="C606" i="7"/>
  <c r="L658" i="7" s="1"/>
  <c r="N658" i="7" s="1"/>
  <c r="B606" i="7" l="1"/>
  <c r="K658" i="7"/>
  <c r="M658" i="7" s="1"/>
  <c r="K659" i="7"/>
  <c r="M659" i="7" s="1"/>
  <c r="O605" i="7"/>
  <c r="C605" i="7"/>
  <c r="B605" i="7" l="1"/>
  <c r="L657" i="7"/>
  <c r="N657" i="7" s="1"/>
  <c r="O604" i="7"/>
  <c r="C604" i="7"/>
  <c r="L656" i="7" s="1"/>
  <c r="N656" i="7" s="1"/>
  <c r="B604" i="7" l="1"/>
  <c r="K656" i="7" s="1"/>
  <c r="M656" i="7" s="1"/>
  <c r="K657" i="7"/>
  <c r="M657" i="7" s="1"/>
  <c r="O603" i="7"/>
  <c r="C603" i="7"/>
  <c r="L655" i="7" s="1"/>
  <c r="N655" i="7" s="1"/>
  <c r="B603" i="7"/>
  <c r="K655" i="7" l="1"/>
  <c r="M655" i="7" s="1"/>
  <c r="O602" i="7"/>
  <c r="C602" i="7"/>
  <c r="L654" i="7" l="1"/>
  <c r="N654" i="7" s="1"/>
  <c r="B602" i="7"/>
  <c r="O601" i="7"/>
  <c r="C601" i="7"/>
  <c r="L653" i="7" s="1"/>
  <c r="N653" i="7" s="1"/>
  <c r="B601" i="7" l="1"/>
  <c r="K653" i="7"/>
  <c r="M653" i="7" s="1"/>
  <c r="K654" i="7"/>
  <c r="M654" i="7" s="1"/>
  <c r="O600" i="7"/>
  <c r="C600" i="7"/>
  <c r="L652" i="7" s="1"/>
  <c r="N652" i="7" s="1"/>
  <c r="B600" i="7" l="1"/>
  <c r="K652" i="7" s="1"/>
  <c r="M652" i="7" s="1"/>
  <c r="O599" i="7"/>
  <c r="C599" i="7"/>
  <c r="B599" i="7"/>
  <c r="K651" i="7" l="1"/>
  <c r="M651" i="7" s="1"/>
  <c r="L651" i="7"/>
  <c r="N651" i="7" s="1"/>
  <c r="O598" i="7"/>
  <c r="C598" i="7"/>
  <c r="L650" i="7" s="1"/>
  <c r="N650" i="7" s="1"/>
  <c r="B598" i="7" l="1"/>
  <c r="K650" i="7" s="1"/>
  <c r="M650" i="7" s="1"/>
  <c r="O597" i="7"/>
  <c r="C597" i="7"/>
  <c r="B597" i="7" l="1"/>
  <c r="L649" i="7"/>
  <c r="N649" i="7" s="1"/>
  <c r="O596" i="7"/>
  <c r="C596" i="7"/>
  <c r="B596" i="7" s="1"/>
  <c r="K648" i="7" l="1"/>
  <c r="M648" i="7" s="1"/>
  <c r="L648" i="7"/>
  <c r="N648" i="7" s="1"/>
  <c r="K649" i="7"/>
  <c r="M649" i="7" s="1"/>
  <c r="O595" i="7"/>
  <c r="C595" i="7"/>
  <c r="B595" i="7" l="1"/>
  <c r="L647" i="7"/>
  <c r="N647" i="7" s="1"/>
  <c r="O594" i="7"/>
  <c r="C594" i="7"/>
  <c r="L646" i="7" s="1"/>
  <c r="N646" i="7" s="1"/>
  <c r="B594" i="7" l="1"/>
  <c r="K646" i="7" s="1"/>
  <c r="M646" i="7" s="1"/>
  <c r="K647" i="7"/>
  <c r="M647" i="7" s="1"/>
  <c r="O593" i="7"/>
  <c r="C593" i="7"/>
  <c r="B593" i="7" l="1"/>
  <c r="L645" i="7"/>
  <c r="N645" i="7" s="1"/>
  <c r="O592" i="7"/>
  <c r="C592" i="7"/>
  <c r="L644" i="7" s="1"/>
  <c r="N644" i="7" s="1"/>
  <c r="B592" i="7" l="1"/>
  <c r="K644" i="7"/>
  <c r="M644" i="7" s="1"/>
  <c r="K645" i="7"/>
  <c r="M645" i="7" s="1"/>
  <c r="O591" i="7"/>
  <c r="C591" i="7"/>
  <c r="B591" i="7"/>
  <c r="K643" i="7" l="1"/>
  <c r="M643" i="7" s="1"/>
  <c r="L643" i="7"/>
  <c r="N643" i="7" s="1"/>
  <c r="O590" i="7"/>
  <c r="C590" i="7"/>
  <c r="B590" i="7" l="1"/>
  <c r="L642" i="7"/>
  <c r="N642" i="7" s="1"/>
  <c r="O589" i="7"/>
  <c r="C589" i="7"/>
  <c r="B589" i="7" l="1"/>
  <c r="L641" i="7"/>
  <c r="N641" i="7" s="1"/>
  <c r="K642" i="7"/>
  <c r="M642" i="7" s="1"/>
  <c r="O588" i="7"/>
  <c r="C588" i="7"/>
  <c r="L640" i="7" s="1"/>
  <c r="N640" i="7" s="1"/>
  <c r="B588" i="7" l="1"/>
  <c r="K640" i="7"/>
  <c r="M640" i="7" s="1"/>
  <c r="K641" i="7"/>
  <c r="M641" i="7" s="1"/>
  <c r="O587" i="7"/>
  <c r="C587" i="7"/>
  <c r="L639" i="7" s="1"/>
  <c r="N639" i="7" s="1"/>
  <c r="B587" i="7" l="1"/>
  <c r="K639" i="7"/>
  <c r="M639" i="7" s="1"/>
  <c r="O586" i="7"/>
  <c r="C586" i="7"/>
  <c r="B586" i="7" s="1"/>
  <c r="L638" i="7" l="1"/>
  <c r="N638" i="7" s="1"/>
  <c r="K638" i="7"/>
  <c r="M638" i="7" s="1"/>
  <c r="O585" i="7"/>
  <c r="C585" i="7"/>
  <c r="L637" i="7" s="1"/>
  <c r="N637" i="7" s="1"/>
  <c r="B585" i="7" l="1"/>
  <c r="K637" i="7" s="1"/>
  <c r="M637" i="7" s="1"/>
  <c r="O584" i="7"/>
  <c r="C584" i="7"/>
  <c r="B584" i="7" l="1"/>
  <c r="L636" i="7"/>
  <c r="N636" i="7" s="1"/>
  <c r="C581" i="7"/>
  <c r="L633" i="7" s="1"/>
  <c r="N633" i="7" s="1"/>
  <c r="K636" i="7" l="1"/>
  <c r="M636" i="7" s="1"/>
  <c r="O583" i="7"/>
  <c r="C583" i="7"/>
  <c r="L635" i="7" s="1"/>
  <c r="N635" i="7" s="1"/>
  <c r="B583" i="7"/>
  <c r="K635" i="7" l="1"/>
  <c r="M635" i="7" s="1"/>
  <c r="O582" i="7"/>
  <c r="C582" i="7"/>
  <c r="B582" i="7" l="1"/>
  <c r="K634" i="7" s="1"/>
  <c r="M634" i="7" s="1"/>
  <c r="L634" i="7"/>
  <c r="N634" i="7" s="1"/>
  <c r="O581" i="7"/>
  <c r="B581" i="7"/>
  <c r="K633" i="7" s="1"/>
  <c r="M633" i="7" s="1"/>
  <c r="O580" i="7" l="1"/>
  <c r="C580" i="7"/>
  <c r="L632" i="7" s="1"/>
  <c r="N632" i="7" s="1"/>
  <c r="B580" i="7"/>
  <c r="K632" i="7" s="1"/>
  <c r="M632" i="7" s="1"/>
  <c r="O579" i="7" l="1"/>
  <c r="C579" i="7"/>
  <c r="L631" i="7" s="1"/>
  <c r="N631" i="7" s="1"/>
  <c r="B579" i="7"/>
  <c r="K631" i="7" s="1"/>
  <c r="M631" i="7" s="1"/>
  <c r="O578" i="7" l="1"/>
  <c r="C578" i="7"/>
  <c r="B578" i="7" l="1"/>
  <c r="K630" i="7" s="1"/>
  <c r="M630" i="7" s="1"/>
  <c r="L630" i="7"/>
  <c r="N630" i="7" s="1"/>
  <c r="O577" i="7"/>
  <c r="C577" i="7"/>
  <c r="B577" i="7" l="1"/>
  <c r="K629" i="7" s="1"/>
  <c r="M629" i="7" s="1"/>
  <c r="L629" i="7"/>
  <c r="N629" i="7" s="1"/>
  <c r="C576" i="7"/>
  <c r="L628" i="7" s="1"/>
  <c r="N628" i="7" s="1"/>
  <c r="O576" i="7"/>
  <c r="B576" i="7"/>
  <c r="K628" i="7" s="1"/>
  <c r="M628" i="7" s="1"/>
  <c r="O575" i="7" l="1"/>
  <c r="C575" i="7"/>
  <c r="B575" i="7" l="1"/>
  <c r="K627" i="7" s="1"/>
  <c r="M627" i="7" s="1"/>
  <c r="L627" i="7"/>
  <c r="N627" i="7" s="1"/>
  <c r="O574" i="7"/>
  <c r="C574" i="7"/>
  <c r="O573" i="7"/>
  <c r="C573" i="7"/>
  <c r="L625" i="7" s="1"/>
  <c r="N625" i="7" s="1"/>
  <c r="B573" i="7"/>
  <c r="K625" i="7" s="1"/>
  <c r="M625" i="7" s="1"/>
  <c r="B574" i="7" l="1"/>
  <c r="K626" i="7" s="1"/>
  <c r="M626" i="7" s="1"/>
  <c r="L626" i="7"/>
  <c r="N626" i="7" s="1"/>
  <c r="O572" i="7"/>
  <c r="C572" i="7"/>
  <c r="L624" i="7" s="1"/>
  <c r="N624" i="7" s="1"/>
  <c r="C570" i="7"/>
  <c r="L622" i="7" s="1"/>
  <c r="N622" i="7" s="1"/>
  <c r="B572" i="7" l="1"/>
  <c r="K624" i="7" s="1"/>
  <c r="M624" i="7" s="1"/>
  <c r="O571" i="7"/>
  <c r="C571" i="7"/>
  <c r="L623" i="7" s="1"/>
  <c r="N623" i="7" s="1"/>
  <c r="B571" i="7"/>
  <c r="K623" i="7" s="1"/>
  <c r="M623" i="7" s="1"/>
  <c r="O570" i="7" l="1"/>
  <c r="B570" i="7"/>
  <c r="K622" i="7" s="1"/>
  <c r="M622" i="7" s="1"/>
  <c r="O569" i="7" l="1"/>
  <c r="C569" i="7"/>
  <c r="L621" i="7" s="1"/>
  <c r="N621" i="7" s="1"/>
  <c r="B569" i="7" l="1"/>
  <c r="K621" i="7" s="1"/>
  <c r="M621" i="7" s="1"/>
  <c r="O568" i="7"/>
  <c r="C568" i="7"/>
  <c r="L620" i="7" s="1"/>
  <c r="N620" i="7" s="1"/>
  <c r="B568" i="7" l="1"/>
  <c r="K620" i="7" s="1"/>
  <c r="M620" i="7" s="1"/>
  <c r="C565" i="7"/>
  <c r="L617" i="7" s="1"/>
  <c r="N617" i="7" s="1"/>
  <c r="O567" i="7"/>
  <c r="C567" i="7"/>
  <c r="B567" i="7" l="1"/>
  <c r="K619" i="7" s="1"/>
  <c r="M619" i="7" s="1"/>
  <c r="L619" i="7"/>
  <c r="N619" i="7" s="1"/>
  <c r="C563" i="7"/>
  <c r="L615" i="7" s="1"/>
  <c r="N615" i="7" s="1"/>
  <c r="C562" i="7"/>
  <c r="L614" i="7" s="1"/>
  <c r="N614" i="7" s="1"/>
  <c r="O566" i="7"/>
  <c r="C566" i="7"/>
  <c r="L618" i="7" s="1"/>
  <c r="N618" i="7" s="1"/>
  <c r="B566" i="7" l="1"/>
  <c r="K618" i="7" s="1"/>
  <c r="M618" i="7" s="1"/>
  <c r="O565" i="7"/>
  <c r="O564" i="7"/>
  <c r="C564" i="7"/>
  <c r="L616" i="7" s="1"/>
  <c r="N616" i="7" s="1"/>
  <c r="B565" i="7" l="1"/>
  <c r="K617" i="7" s="1"/>
  <c r="M617" i="7" s="1"/>
  <c r="B564" i="7"/>
  <c r="K616" i="7" s="1"/>
  <c r="M616" i="7" s="1"/>
  <c r="O563" i="7"/>
  <c r="C561" i="7"/>
  <c r="L613" i="7" s="1"/>
  <c r="N613" i="7" s="1"/>
  <c r="B563" i="7" l="1"/>
  <c r="K615" i="7" s="1"/>
  <c r="M615" i="7" s="1"/>
  <c r="O562" i="7"/>
  <c r="B562" i="7"/>
  <c r="K614" i="7" s="1"/>
  <c r="M614" i="7" s="1"/>
  <c r="L414" i="7" l="1"/>
  <c r="N414" i="7" s="1"/>
  <c r="L416" i="7" l="1"/>
  <c r="N416" i="7" s="1"/>
  <c r="L417" i="7"/>
  <c r="N417" i="7"/>
  <c r="L418" i="7"/>
  <c r="N418" i="7" s="1"/>
  <c r="L419" i="7"/>
  <c r="N419" i="7" s="1"/>
  <c r="L420" i="7"/>
  <c r="N420" i="7" s="1"/>
  <c r="L421" i="7"/>
  <c r="N421" i="7" s="1"/>
  <c r="L422" i="7"/>
  <c r="N422" i="7" s="1"/>
  <c r="L423" i="7"/>
  <c r="N423" i="7" s="1"/>
  <c r="L424" i="7"/>
  <c r="N424" i="7" s="1"/>
  <c r="L425" i="7"/>
  <c r="N425" i="7" s="1"/>
  <c r="L426" i="7"/>
  <c r="N426" i="7" s="1"/>
  <c r="L427" i="7"/>
  <c r="N427" i="7"/>
  <c r="L428" i="7"/>
  <c r="N428" i="7" s="1"/>
  <c r="L429" i="7"/>
  <c r="N429" i="7" s="1"/>
  <c r="L430" i="7"/>
  <c r="N430" i="7" s="1"/>
  <c r="L431" i="7"/>
  <c r="N431" i="7" s="1"/>
  <c r="L432" i="7"/>
  <c r="N432" i="7" s="1"/>
  <c r="L433" i="7"/>
  <c r="N433" i="7" s="1"/>
  <c r="L434" i="7"/>
  <c r="N434" i="7" s="1"/>
  <c r="L435" i="7"/>
  <c r="N435" i="7" s="1"/>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s="1"/>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K613" i="7" s="1"/>
  <c r="M613" i="7" s="1"/>
  <c r="O560" i="7"/>
  <c r="C560" i="7"/>
  <c r="L612" i="7" s="1"/>
  <c r="N612" i="7" s="1"/>
  <c r="C558" i="7"/>
  <c r="L610" i="7" s="1"/>
  <c r="N610" i="7" s="1"/>
  <c r="B560" i="7" l="1"/>
  <c r="K612" i="7" s="1"/>
  <c r="M612" i="7" s="1"/>
  <c r="O559" i="7"/>
  <c r="C559" i="7"/>
  <c r="L611" i="7" s="1"/>
  <c r="N611" i="7" s="1"/>
  <c r="B559" i="7" l="1"/>
  <c r="K611" i="7" s="1"/>
  <c r="M611" i="7" s="1"/>
  <c r="O558" i="7"/>
  <c r="B558" i="7"/>
  <c r="K610" i="7" s="1"/>
  <c r="M610" i="7" s="1"/>
  <c r="O557" i="7" l="1"/>
  <c r="C557" i="7"/>
  <c r="L609" i="7" s="1"/>
  <c r="N609" i="7" s="1"/>
  <c r="B557" i="7" l="1"/>
  <c r="K609" i="7" s="1"/>
  <c r="M609" i="7" s="1"/>
  <c r="O556" i="7"/>
  <c r="C556" i="7"/>
  <c r="L608" i="7" s="1"/>
  <c r="N608" i="7" s="1"/>
  <c r="B556" i="7" l="1"/>
  <c r="K608" i="7" s="1"/>
  <c r="M608" i="7" s="1"/>
  <c r="O555" i="7"/>
  <c r="C555" i="7"/>
  <c r="L607" i="7" s="1"/>
  <c r="N607" i="7" s="1"/>
  <c r="B555" i="7"/>
  <c r="K607" i="7" s="1"/>
  <c r="M607" i="7" s="1"/>
  <c r="O554" i="7" l="1"/>
  <c r="C554" i="7"/>
  <c r="L606" i="7" s="1"/>
  <c r="N606" i="7" s="1"/>
  <c r="B554" i="7" l="1"/>
  <c r="K606" i="7" s="1"/>
  <c r="M606" i="7" s="1"/>
  <c r="O553" i="7"/>
  <c r="C553" i="7"/>
  <c r="L605" i="7" s="1"/>
  <c r="N605" i="7" s="1"/>
  <c r="C551" i="7"/>
  <c r="L551" i="7" l="1"/>
  <c r="N551" i="7" s="1"/>
  <c r="L603" i="7"/>
  <c r="N603" i="7" s="1"/>
  <c r="B553" i="7"/>
  <c r="K605" i="7" s="1"/>
  <c r="M605" i="7" s="1"/>
  <c r="O552" i="7"/>
  <c r="C552" i="7"/>
  <c r="L552" i="7" l="1"/>
  <c r="N552" i="7" s="1"/>
  <c r="L604" i="7"/>
  <c r="N604" i="7" s="1"/>
  <c r="B552" i="7"/>
  <c r="K604" i="7" s="1"/>
  <c r="M604" i="7" s="1"/>
  <c r="O551" i="7"/>
  <c r="B551" i="7" l="1"/>
  <c r="K603" i="7" s="1"/>
  <c r="M603" i="7" s="1"/>
  <c r="O550" i="7"/>
  <c r="C550" i="7"/>
  <c r="L550" i="7" l="1"/>
  <c r="N550" i="7" s="1"/>
  <c r="L602" i="7"/>
  <c r="N602" i="7" s="1"/>
  <c r="B550" i="7"/>
  <c r="K602" i="7" s="1"/>
  <c r="M602" i="7" s="1"/>
  <c r="O549" i="7"/>
  <c r="C549" i="7"/>
  <c r="L549" i="7" l="1"/>
  <c r="N549" i="7" s="1"/>
  <c r="L601" i="7"/>
  <c r="N601" i="7" s="1"/>
  <c r="B549" i="7"/>
  <c r="K601" i="7" s="1"/>
  <c r="M601" i="7" s="1"/>
  <c r="O548" i="7"/>
  <c r="C548" i="7"/>
  <c r="L548" i="7" l="1"/>
  <c r="N548" i="7" s="1"/>
  <c r="L600" i="7"/>
  <c r="N600" i="7" s="1"/>
  <c r="B548" i="7"/>
  <c r="K600" i="7" s="1"/>
  <c r="M600" i="7" s="1"/>
  <c r="O547" i="7"/>
  <c r="C547" i="7"/>
  <c r="L599" i="7" s="1"/>
  <c r="N599" i="7" s="1"/>
  <c r="B547" i="7" l="1"/>
  <c r="K599" i="7" s="1"/>
  <c r="M599" i="7" s="1"/>
  <c r="L547" i="7"/>
  <c r="N547" i="7" s="1"/>
  <c r="O546" i="7"/>
  <c r="C546" i="7"/>
  <c r="L598" i="7" s="1"/>
  <c r="N598" i="7" s="1"/>
  <c r="B546" i="7" l="1"/>
  <c r="K598" i="7" s="1"/>
  <c r="M598" i="7" s="1"/>
  <c r="L546" i="7"/>
  <c r="N546" i="7" s="1"/>
  <c r="O545" i="7"/>
  <c r="C545" i="7"/>
  <c r="L545" i="7" l="1"/>
  <c r="N545" i="7" s="1"/>
  <c r="L597" i="7"/>
  <c r="N597" i="7" s="1"/>
  <c r="B545" i="7"/>
  <c r="K597" i="7" s="1"/>
  <c r="M597" i="7" s="1"/>
  <c r="O544" i="7"/>
  <c r="C544" i="7"/>
  <c r="L544" i="7" l="1"/>
  <c r="N544" i="7" s="1"/>
  <c r="L596" i="7"/>
  <c r="N596" i="7" s="1"/>
  <c r="B544" i="7"/>
  <c r="K596" i="7" s="1"/>
  <c r="M596" i="7" s="1"/>
  <c r="O543" i="7"/>
  <c r="C543" i="7"/>
  <c r="L543" i="7" l="1"/>
  <c r="N543" i="7" s="1"/>
  <c r="L595" i="7"/>
  <c r="N595" i="7" s="1"/>
  <c r="B543" i="7"/>
  <c r="K595" i="7" s="1"/>
  <c r="M595" i="7" s="1"/>
  <c r="O542" i="7"/>
  <c r="C542" i="7"/>
  <c r="L594" i="7" s="1"/>
  <c r="N594" i="7" s="1"/>
  <c r="C540" i="7"/>
  <c r="L540" i="7" l="1"/>
  <c r="N540" i="7" s="1"/>
  <c r="L592" i="7"/>
  <c r="N592" i="7" s="1"/>
  <c r="B542" i="7"/>
  <c r="K594" i="7" s="1"/>
  <c r="M594" i="7" s="1"/>
  <c r="L542" i="7"/>
  <c r="N542" i="7" s="1"/>
  <c r="O541" i="7"/>
  <c r="C541" i="7"/>
  <c r="L541" i="7" l="1"/>
  <c r="N541" i="7" s="1"/>
  <c r="L593" i="7"/>
  <c r="N593" i="7" s="1"/>
  <c r="B541" i="7"/>
  <c r="K593" i="7" s="1"/>
  <c r="M593" i="7" s="1"/>
  <c r="C539" i="7"/>
  <c r="L539" i="7" l="1"/>
  <c r="N539" i="7" s="1"/>
  <c r="L591" i="7"/>
  <c r="N591" i="7" s="1"/>
  <c r="O540" i="7"/>
  <c r="B540" i="7" l="1"/>
  <c r="K592" i="7" s="1"/>
  <c r="M592" i="7" s="1"/>
  <c r="O539" i="7"/>
  <c r="B539" i="7" l="1"/>
  <c r="K591" i="7" s="1"/>
  <c r="M591" i="7" s="1"/>
  <c r="O538" i="7"/>
  <c r="C538" i="7"/>
  <c r="L538" i="7" l="1"/>
  <c r="N538" i="7" s="1"/>
  <c r="L590" i="7"/>
  <c r="N590" i="7" s="1"/>
  <c r="B538" i="7"/>
  <c r="K590" i="7" s="1"/>
  <c r="M590" i="7" s="1"/>
  <c r="O537" i="7"/>
  <c r="C537" i="7"/>
  <c r="L537" i="7" l="1"/>
  <c r="N537" i="7" s="1"/>
  <c r="L589" i="7"/>
  <c r="N589" i="7" s="1"/>
  <c r="B537" i="7"/>
  <c r="K589" i="7" s="1"/>
  <c r="M589" i="7" s="1"/>
  <c r="C536" i="7"/>
  <c r="O536" i="7"/>
  <c r="L536" i="7" l="1"/>
  <c r="N536" i="7" s="1"/>
  <c r="L588" i="7"/>
  <c r="N588" i="7" s="1"/>
  <c r="B536" i="7"/>
  <c r="K588" i="7" s="1"/>
  <c r="M588" i="7" s="1"/>
  <c r="O535" i="7"/>
  <c r="C535" i="7"/>
  <c r="L535" i="7" l="1"/>
  <c r="N535" i="7" s="1"/>
  <c r="L587" i="7"/>
  <c r="N587" i="7" s="1"/>
  <c r="B535" i="7"/>
  <c r="K587" i="7" s="1"/>
  <c r="M587" i="7" s="1"/>
  <c r="O534" i="7"/>
  <c r="C534" i="7"/>
  <c r="C532" i="7"/>
  <c r="L532" i="7" l="1"/>
  <c r="N532" i="7" s="1"/>
  <c r="L584" i="7"/>
  <c r="N584" i="7" s="1"/>
  <c r="L534" i="7"/>
  <c r="N534" i="7" s="1"/>
  <c r="L586" i="7"/>
  <c r="N586" i="7" s="1"/>
  <c r="B534" i="7"/>
  <c r="K586" i="7" s="1"/>
  <c r="M586" i="7" s="1"/>
  <c r="O533" i="7"/>
  <c r="C533" i="7"/>
  <c r="L533" i="7" l="1"/>
  <c r="N533" i="7" s="1"/>
  <c r="L585" i="7"/>
  <c r="N585" i="7" s="1"/>
  <c r="B533" i="7"/>
  <c r="K585" i="7" s="1"/>
  <c r="M585" i="7" s="1"/>
  <c r="O532" i="7"/>
  <c r="B532" i="7"/>
  <c r="K584" i="7" s="1"/>
  <c r="M584" i="7" s="1"/>
  <c r="O531" i="7" l="1"/>
  <c r="C531" i="7"/>
  <c r="L531" i="7" l="1"/>
  <c r="N531" i="7" s="1"/>
  <c r="L583" i="7"/>
  <c r="N583" i="7" s="1"/>
  <c r="B531" i="7"/>
  <c r="K583" i="7" s="1"/>
  <c r="M583" i="7" s="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s="1"/>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<sst xmlns="http://schemas.openxmlformats.org/spreadsheetml/2006/main" count="30" uniqueCount="23">
  <si>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</si>
  <si>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</si>
  <si>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</si>
  <si>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</si>
  <si>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</si>
  <si>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</si>
  <si>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</si>
  <si>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</si>
  <si>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</si>
  <si>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</si>
  <si>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</si>
  <si>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</si>
  <si>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</si>
  <si>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</si>
  <si>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</si>
  <si>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</si>
  <si>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</si>
  <si>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</si>
  <si>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</si>
  <si>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</si>
  <si>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</si>
  <si>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Report for Week Ending</t>
  </si>
  <si>
    <t>https://oui.doleta.gov/unemploy/DataDashboard.asp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</si>
</sst>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6"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0" fontId="29" fillId="25" borderId="0" xfId="0" applyFont="1" applyFill="1" applyBorder="1" applyAlignment="1">
      <alignment horizontal="center" vertical="center"/>
    </xf>
    <xf numFmtId="0" fontId="0" fillId="0" borderId="0" xfId="0" applyAlignment="1">
      <alignment horizontal="center" vertical="center"/>
    </xf>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Report!$A$460:$A$721</c:f>
              <c:numCache>
                <c:formatCode>m/d/yy;@</c:formatCode>
                <c:ptCount val="262"/>
                <c:pt idx="0">
                  <c:v>43057</c:v>
                </c:pt>
                <c:pt idx="1">
                  <c:v>43064</c:v>
                </c:pt>
                <c:pt idx="2">
                  <c:v>43071</c:v>
                </c:pt>
                <c:pt idx="3">
                  <c:v>43078</c:v>
                </c:pt>
                <c:pt idx="4">
                  <c:v>43085</c:v>
                </c:pt>
                <c:pt idx="5">
                  <c:v>43092</c:v>
                </c:pt>
                <c:pt idx="6">
                  <c:v>43099</c:v>
                </c:pt>
                <c:pt idx="7">
                  <c:v>43106</c:v>
                </c:pt>
                <c:pt idx="8">
                  <c:v>43113</c:v>
                </c:pt>
                <c:pt idx="9">
                  <c:v>43120</c:v>
                </c:pt>
                <c:pt idx="10">
                  <c:v>43127</c:v>
                </c:pt>
                <c:pt idx="11">
                  <c:v>43134</c:v>
                </c:pt>
                <c:pt idx="12">
                  <c:v>43141</c:v>
                </c:pt>
                <c:pt idx="13">
                  <c:v>43148</c:v>
                </c:pt>
                <c:pt idx="14">
                  <c:v>43155</c:v>
                </c:pt>
                <c:pt idx="15">
                  <c:v>43162</c:v>
                </c:pt>
                <c:pt idx="16">
                  <c:v>43169</c:v>
                </c:pt>
                <c:pt idx="17">
                  <c:v>43176</c:v>
                </c:pt>
                <c:pt idx="18">
                  <c:v>43183</c:v>
                </c:pt>
                <c:pt idx="19">
                  <c:v>43190</c:v>
                </c:pt>
                <c:pt idx="20">
                  <c:v>43197</c:v>
                </c:pt>
                <c:pt idx="21">
                  <c:v>43204</c:v>
                </c:pt>
                <c:pt idx="22">
                  <c:v>43211</c:v>
                </c:pt>
                <c:pt idx="23">
                  <c:v>43218</c:v>
                </c:pt>
                <c:pt idx="24">
                  <c:v>43225</c:v>
                </c:pt>
                <c:pt idx="25">
                  <c:v>43232</c:v>
                </c:pt>
                <c:pt idx="26">
                  <c:v>43239</c:v>
                </c:pt>
                <c:pt idx="27">
                  <c:v>43246</c:v>
                </c:pt>
                <c:pt idx="28">
                  <c:v>43253</c:v>
                </c:pt>
                <c:pt idx="29">
                  <c:v>43260</c:v>
                </c:pt>
                <c:pt idx="30">
                  <c:v>43267</c:v>
                </c:pt>
                <c:pt idx="31">
                  <c:v>43274</c:v>
                </c:pt>
                <c:pt idx="32">
                  <c:v>43281</c:v>
                </c:pt>
                <c:pt idx="33">
                  <c:v>43288</c:v>
                </c:pt>
                <c:pt idx="34">
                  <c:v>43295</c:v>
                </c:pt>
                <c:pt idx="35">
                  <c:v>43302</c:v>
                </c:pt>
                <c:pt idx="36">
                  <c:v>43309</c:v>
                </c:pt>
                <c:pt idx="37">
                  <c:v>43316</c:v>
                </c:pt>
                <c:pt idx="38">
                  <c:v>43323</c:v>
                </c:pt>
                <c:pt idx="39">
                  <c:v>43330</c:v>
                </c:pt>
                <c:pt idx="40">
                  <c:v>43337</c:v>
                </c:pt>
                <c:pt idx="41">
                  <c:v>43344</c:v>
                </c:pt>
                <c:pt idx="42">
                  <c:v>43351</c:v>
                </c:pt>
                <c:pt idx="43">
                  <c:v>43358</c:v>
                </c:pt>
                <c:pt idx="44">
                  <c:v>43365</c:v>
                </c:pt>
                <c:pt idx="45">
                  <c:v>43372</c:v>
                </c:pt>
                <c:pt idx="46">
                  <c:v>43379</c:v>
                </c:pt>
                <c:pt idx="47">
                  <c:v>43386</c:v>
                </c:pt>
                <c:pt idx="48">
                  <c:v>43393</c:v>
                </c:pt>
                <c:pt idx="49">
                  <c:v>43400</c:v>
                </c:pt>
                <c:pt idx="50">
                  <c:v>43407</c:v>
                </c:pt>
                <c:pt idx="51">
                  <c:v>43414</c:v>
                </c:pt>
                <c:pt idx="52">
                  <c:v>43421</c:v>
                </c:pt>
                <c:pt idx="53">
                  <c:v>43428</c:v>
                </c:pt>
                <c:pt idx="54">
                  <c:v>43435</c:v>
                </c:pt>
                <c:pt idx="55">
                  <c:v>43442</c:v>
                </c:pt>
                <c:pt idx="56">
                  <c:v>43449</c:v>
                </c:pt>
                <c:pt idx="57">
                  <c:v>43456</c:v>
                </c:pt>
                <c:pt idx="58">
                  <c:v>43463</c:v>
                </c:pt>
                <c:pt idx="59">
                  <c:v>43470</c:v>
                </c:pt>
                <c:pt idx="60">
                  <c:v>43477</c:v>
                </c:pt>
                <c:pt idx="61">
                  <c:v>43484</c:v>
                </c:pt>
                <c:pt idx="62">
                  <c:v>43491</c:v>
                </c:pt>
                <c:pt idx="63">
                  <c:v>43498</c:v>
                </c:pt>
                <c:pt idx="64">
                  <c:v>43505</c:v>
                </c:pt>
                <c:pt idx="65">
                  <c:v>43512</c:v>
                </c:pt>
                <c:pt idx="66">
                  <c:v>43519</c:v>
                </c:pt>
                <c:pt idx="67">
                  <c:v>43526</c:v>
                </c:pt>
                <c:pt idx="68">
                  <c:v>43533</c:v>
                </c:pt>
                <c:pt idx="69">
                  <c:v>43540</c:v>
                </c:pt>
                <c:pt idx="70">
                  <c:v>43547</c:v>
                </c:pt>
                <c:pt idx="71">
                  <c:v>43554</c:v>
                </c:pt>
                <c:pt idx="72">
                  <c:v>43561</c:v>
                </c:pt>
                <c:pt idx="73">
                  <c:v>43568</c:v>
                </c:pt>
                <c:pt idx="74">
                  <c:v>43575</c:v>
                </c:pt>
                <c:pt idx="75">
                  <c:v>43582</c:v>
                </c:pt>
                <c:pt idx="76">
                  <c:v>43589</c:v>
                </c:pt>
                <c:pt idx="77">
                  <c:v>43596</c:v>
                </c:pt>
                <c:pt idx="78">
                  <c:v>43603</c:v>
                </c:pt>
                <c:pt idx="79">
                  <c:v>43610</c:v>
                </c:pt>
                <c:pt idx="80">
                  <c:v>43617</c:v>
                </c:pt>
                <c:pt idx="81">
                  <c:v>43624</c:v>
                </c:pt>
                <c:pt idx="82">
                  <c:v>43631</c:v>
                </c:pt>
                <c:pt idx="83">
                  <c:v>43638</c:v>
                </c:pt>
                <c:pt idx="84">
                  <c:v>43645</c:v>
                </c:pt>
                <c:pt idx="85">
                  <c:v>43652</c:v>
                </c:pt>
                <c:pt idx="86">
                  <c:v>43659</c:v>
                </c:pt>
                <c:pt idx="87">
                  <c:v>43666</c:v>
                </c:pt>
                <c:pt idx="88">
                  <c:v>43673</c:v>
                </c:pt>
                <c:pt idx="89">
                  <c:v>43680</c:v>
                </c:pt>
                <c:pt idx="90">
                  <c:v>43687</c:v>
                </c:pt>
                <c:pt idx="91">
                  <c:v>43694</c:v>
                </c:pt>
                <c:pt idx="92">
                  <c:v>43701</c:v>
                </c:pt>
                <c:pt idx="93">
                  <c:v>43708</c:v>
                </c:pt>
                <c:pt idx="94">
                  <c:v>43715</c:v>
                </c:pt>
                <c:pt idx="95">
                  <c:v>43722</c:v>
                </c:pt>
                <c:pt idx="96">
                  <c:v>43729</c:v>
                </c:pt>
                <c:pt idx="97">
                  <c:v>43736</c:v>
                </c:pt>
                <c:pt idx="98">
                  <c:v>43743</c:v>
                </c:pt>
                <c:pt idx="99">
                  <c:v>43750</c:v>
                </c:pt>
                <c:pt idx="100">
                  <c:v>43757</c:v>
                </c:pt>
                <c:pt idx="101">
                  <c:v>43764</c:v>
                </c:pt>
                <c:pt idx="102">
                  <c:v>43771</c:v>
                </c:pt>
                <c:pt idx="103">
                  <c:v>43778</c:v>
                </c:pt>
                <c:pt idx="104">
                  <c:v>43785</c:v>
                </c:pt>
                <c:pt idx="105">
                  <c:v>43792</c:v>
                </c:pt>
                <c:pt idx="106">
                  <c:v>43799</c:v>
                </c:pt>
                <c:pt idx="107">
                  <c:v>43806</c:v>
                </c:pt>
                <c:pt idx="108">
                  <c:v>43813</c:v>
                </c:pt>
                <c:pt idx="109">
                  <c:v>43820</c:v>
                </c:pt>
                <c:pt idx="110">
                  <c:v>43827</c:v>
                </c:pt>
                <c:pt idx="111">
                  <c:v>43834</c:v>
                </c:pt>
                <c:pt idx="112">
                  <c:v>43841</c:v>
                </c:pt>
                <c:pt idx="113">
                  <c:v>43848</c:v>
                </c:pt>
                <c:pt idx="114">
                  <c:v>43855</c:v>
                </c:pt>
                <c:pt idx="115">
                  <c:v>43862</c:v>
                </c:pt>
                <c:pt idx="116">
                  <c:v>43869</c:v>
                </c:pt>
                <c:pt idx="117">
                  <c:v>43876</c:v>
                </c:pt>
                <c:pt idx="118">
                  <c:v>43883</c:v>
                </c:pt>
                <c:pt idx="119">
                  <c:v>43890</c:v>
                </c:pt>
                <c:pt idx="120">
                  <c:v>43897</c:v>
                </c:pt>
                <c:pt idx="121">
                  <c:v>43904</c:v>
                </c:pt>
                <c:pt idx="122">
                  <c:v>43911</c:v>
                </c:pt>
                <c:pt idx="123">
                  <c:v>43918</c:v>
                </c:pt>
                <c:pt idx="124">
                  <c:v>43925</c:v>
                </c:pt>
                <c:pt idx="125">
                  <c:v>43932</c:v>
                </c:pt>
                <c:pt idx="126">
                  <c:v>43939</c:v>
                </c:pt>
                <c:pt idx="127">
                  <c:v>43946</c:v>
                </c:pt>
                <c:pt idx="128">
                  <c:v>43953</c:v>
                </c:pt>
                <c:pt idx="129">
                  <c:v>43960</c:v>
                </c:pt>
                <c:pt idx="130">
                  <c:v>43967</c:v>
                </c:pt>
                <c:pt idx="131">
                  <c:v>43974</c:v>
                </c:pt>
                <c:pt idx="132">
                  <c:v>43981</c:v>
                </c:pt>
                <c:pt idx="133">
                  <c:v>43988</c:v>
                </c:pt>
                <c:pt idx="134">
                  <c:v>43995</c:v>
                </c:pt>
                <c:pt idx="135">
                  <c:v>44002</c:v>
                </c:pt>
                <c:pt idx="136">
                  <c:v>44009</c:v>
                </c:pt>
                <c:pt idx="137">
                  <c:v>44016</c:v>
                </c:pt>
                <c:pt idx="138">
                  <c:v>44023</c:v>
                </c:pt>
                <c:pt idx="139">
                  <c:v>44030</c:v>
                </c:pt>
                <c:pt idx="140">
                  <c:v>44037</c:v>
                </c:pt>
                <c:pt idx="141">
                  <c:v>44044</c:v>
                </c:pt>
                <c:pt idx="142">
                  <c:v>44051</c:v>
                </c:pt>
                <c:pt idx="143">
                  <c:v>44058</c:v>
                </c:pt>
                <c:pt idx="144">
                  <c:v>44065</c:v>
                </c:pt>
                <c:pt idx="145">
                  <c:v>44072</c:v>
                </c:pt>
                <c:pt idx="146">
                  <c:v>44079</c:v>
                </c:pt>
                <c:pt idx="147">
                  <c:v>44086</c:v>
                </c:pt>
                <c:pt idx="148">
                  <c:v>44093</c:v>
                </c:pt>
                <c:pt idx="149">
                  <c:v>44100</c:v>
                </c:pt>
                <c:pt idx="150">
                  <c:v>44107</c:v>
                </c:pt>
                <c:pt idx="151">
                  <c:v>44114</c:v>
                </c:pt>
                <c:pt idx="152">
                  <c:v>44121</c:v>
                </c:pt>
                <c:pt idx="153">
                  <c:v>44128</c:v>
                </c:pt>
                <c:pt idx="154">
                  <c:v>44135</c:v>
                </c:pt>
                <c:pt idx="155">
                  <c:v>44142</c:v>
                </c:pt>
                <c:pt idx="156">
                  <c:v>44149</c:v>
                </c:pt>
                <c:pt idx="157">
                  <c:v>44156</c:v>
                </c:pt>
                <c:pt idx="158">
                  <c:v>44163</c:v>
                </c:pt>
                <c:pt idx="159">
                  <c:v>44170</c:v>
                </c:pt>
                <c:pt idx="160">
                  <c:v>44177</c:v>
                </c:pt>
                <c:pt idx="161">
                  <c:v>44184</c:v>
                </c:pt>
                <c:pt idx="162">
                  <c:v>44191</c:v>
                </c:pt>
                <c:pt idx="163">
                  <c:v>44198</c:v>
                </c:pt>
                <c:pt idx="164">
                  <c:v>44205</c:v>
                </c:pt>
                <c:pt idx="165">
                  <c:v>44212</c:v>
                </c:pt>
                <c:pt idx="166">
                  <c:v>44219</c:v>
                </c:pt>
                <c:pt idx="167">
                  <c:v>44226</c:v>
                </c:pt>
                <c:pt idx="168">
                  <c:v>44233</c:v>
                </c:pt>
                <c:pt idx="169">
                  <c:v>44240</c:v>
                </c:pt>
                <c:pt idx="170">
                  <c:v>44247</c:v>
                </c:pt>
                <c:pt idx="171">
                  <c:v>44254</c:v>
                </c:pt>
                <c:pt idx="172">
                  <c:v>44261</c:v>
                </c:pt>
                <c:pt idx="173">
                  <c:v>44268</c:v>
                </c:pt>
                <c:pt idx="174">
                  <c:v>44275</c:v>
                </c:pt>
                <c:pt idx="175">
                  <c:v>44282</c:v>
                </c:pt>
                <c:pt idx="176">
                  <c:v>44289</c:v>
                </c:pt>
                <c:pt idx="177">
                  <c:v>44296</c:v>
                </c:pt>
                <c:pt idx="178">
                  <c:v>44303</c:v>
                </c:pt>
                <c:pt idx="179">
                  <c:v>44310</c:v>
                </c:pt>
                <c:pt idx="180">
                  <c:v>44317</c:v>
                </c:pt>
                <c:pt idx="181">
                  <c:v>44324</c:v>
                </c:pt>
                <c:pt idx="182">
                  <c:v>44331</c:v>
                </c:pt>
                <c:pt idx="183">
                  <c:v>44338</c:v>
                </c:pt>
                <c:pt idx="184">
                  <c:v>44345</c:v>
                </c:pt>
                <c:pt idx="185">
                  <c:v>44352</c:v>
                </c:pt>
                <c:pt idx="186">
                  <c:v>44359</c:v>
                </c:pt>
                <c:pt idx="187">
                  <c:v>44366</c:v>
                </c:pt>
                <c:pt idx="188">
                  <c:v>44373</c:v>
                </c:pt>
                <c:pt idx="189">
                  <c:v>44380</c:v>
                </c:pt>
                <c:pt idx="190">
                  <c:v>44387</c:v>
                </c:pt>
                <c:pt idx="191">
                  <c:v>44394</c:v>
                </c:pt>
                <c:pt idx="192">
                  <c:v>44401</c:v>
                </c:pt>
                <c:pt idx="193">
                  <c:v>44408</c:v>
                </c:pt>
                <c:pt idx="194">
                  <c:v>44415</c:v>
                </c:pt>
                <c:pt idx="195">
                  <c:v>44422</c:v>
                </c:pt>
                <c:pt idx="196">
                  <c:v>44429</c:v>
                </c:pt>
                <c:pt idx="197">
                  <c:v>44436</c:v>
                </c:pt>
                <c:pt idx="198">
                  <c:v>44443</c:v>
                </c:pt>
                <c:pt idx="199">
                  <c:v>44450</c:v>
                </c:pt>
                <c:pt idx="200">
                  <c:v>44457</c:v>
                </c:pt>
                <c:pt idx="201">
                  <c:v>44464</c:v>
                </c:pt>
                <c:pt idx="202">
                  <c:v>44471</c:v>
                </c:pt>
                <c:pt idx="203">
                  <c:v>44478</c:v>
                </c:pt>
                <c:pt idx="204">
                  <c:v>44485</c:v>
                </c:pt>
                <c:pt idx="205">
                  <c:v>44492</c:v>
                </c:pt>
                <c:pt idx="206">
                  <c:v>44499</c:v>
                </c:pt>
                <c:pt idx="207">
                  <c:v>44506</c:v>
                </c:pt>
                <c:pt idx="208">
                  <c:v>44513</c:v>
                </c:pt>
                <c:pt idx="209">
                  <c:v>44520</c:v>
                </c:pt>
                <c:pt idx="210">
                  <c:v>44527</c:v>
                </c:pt>
                <c:pt idx="211">
                  <c:v>44534</c:v>
                </c:pt>
                <c:pt idx="212">
                  <c:v>44541</c:v>
                </c:pt>
                <c:pt idx="213">
                  <c:v>44548</c:v>
                </c:pt>
                <c:pt idx="214">
                  <c:v>44555</c:v>
                </c:pt>
                <c:pt idx="215">
                  <c:v>44562</c:v>
                </c:pt>
                <c:pt idx="216">
                  <c:v>44569</c:v>
                </c:pt>
                <c:pt idx="217">
                  <c:v>44576</c:v>
                </c:pt>
                <c:pt idx="218">
                  <c:v>44583</c:v>
                </c:pt>
                <c:pt idx="219">
                  <c:v>44590</c:v>
                </c:pt>
                <c:pt idx="220">
                  <c:v>44597</c:v>
                </c:pt>
                <c:pt idx="221">
                  <c:v>44604</c:v>
                </c:pt>
                <c:pt idx="222">
                  <c:v>44611</c:v>
                </c:pt>
                <c:pt idx="223">
                  <c:v>44618</c:v>
                </c:pt>
                <c:pt idx="224">
                  <c:v>44625</c:v>
                </c:pt>
                <c:pt idx="225">
                  <c:v>44632</c:v>
                </c:pt>
                <c:pt idx="226">
                  <c:v>44639</c:v>
                </c:pt>
                <c:pt idx="227">
                  <c:v>44646</c:v>
                </c:pt>
                <c:pt idx="228">
                  <c:v>44653</c:v>
                </c:pt>
                <c:pt idx="229">
                  <c:v>44660</c:v>
                </c:pt>
                <c:pt idx="230">
                  <c:v>44667</c:v>
                </c:pt>
                <c:pt idx="231">
                  <c:v>44674</c:v>
                </c:pt>
                <c:pt idx="232">
                  <c:v>44681</c:v>
                </c:pt>
                <c:pt idx="233">
                  <c:v>44688</c:v>
                </c:pt>
                <c:pt idx="234">
                  <c:v>44695</c:v>
                </c:pt>
                <c:pt idx="235">
                  <c:v>44702</c:v>
                </c:pt>
                <c:pt idx="236">
                  <c:v>44709</c:v>
                </c:pt>
                <c:pt idx="237">
                  <c:v>44716</c:v>
                </c:pt>
                <c:pt idx="238">
                  <c:v>44723</c:v>
                </c:pt>
                <c:pt idx="239">
                  <c:v>44730</c:v>
                </c:pt>
                <c:pt idx="240">
                  <c:v>44737</c:v>
                </c:pt>
                <c:pt idx="241">
                  <c:v>44744</c:v>
                </c:pt>
                <c:pt idx="242">
                  <c:v>44751</c:v>
                </c:pt>
                <c:pt idx="243">
                  <c:v>44758</c:v>
                </c:pt>
                <c:pt idx="244">
                  <c:v>44765</c:v>
                </c:pt>
                <c:pt idx="245">
                  <c:v>44772</c:v>
                </c:pt>
                <c:pt idx="246">
                  <c:v>44779</c:v>
                </c:pt>
                <c:pt idx="247">
                  <c:v>44786</c:v>
                </c:pt>
                <c:pt idx="248">
                  <c:v>44793</c:v>
                </c:pt>
                <c:pt idx="249">
                  <c:v>44800</c:v>
                </c:pt>
                <c:pt idx="250">
                  <c:v>44807</c:v>
                </c:pt>
                <c:pt idx="251">
                  <c:v>44814</c:v>
                </c:pt>
                <c:pt idx="252">
                  <c:v>44821</c:v>
                </c:pt>
                <c:pt idx="253">
                  <c:v>44828</c:v>
                </c:pt>
                <c:pt idx="254">
                  <c:v>44835</c:v>
                </c:pt>
                <c:pt idx="255">
                  <c:v>44842</c:v>
                </c:pt>
                <c:pt idx="256">
                  <c:v>44849</c:v>
                </c:pt>
                <c:pt idx="257">
                  <c:v>44856</c:v>
                </c:pt>
                <c:pt idx="258">
                  <c:v>44863</c:v>
                </c:pt>
                <c:pt idx="259">
                  <c:v>44870</c:v>
                </c:pt>
                <c:pt idx="260">
                  <c:v>44877</c:v>
                </c:pt>
                <c:pt idx="261">
                  <c:v>44884</c:v>
                </c:pt>
              </c:numCache>
            </c:numRef>
          </c:cat>
          <c:val>
            <c:numRef>
              <c:f>Report!$C$460:$C$721</c:f>
              <c:numCache>
                <c:formatCode>#,##0</c:formatCode>
                <c:ptCount val="262"/>
                <c:pt idx="0">
                  <c:v>25027</c:v>
                </c:pt>
                <c:pt idx="1">
                  <c:v>21907</c:v>
                </c:pt>
                <c:pt idx="2">
                  <c:v>23026</c:v>
                </c:pt>
                <c:pt idx="3">
                  <c:v>21848</c:v>
                </c:pt>
                <c:pt idx="4">
                  <c:v>22497</c:v>
                </c:pt>
                <c:pt idx="5">
                  <c:v>21673</c:v>
                </c:pt>
                <c:pt idx="6">
                  <c:v>21706</c:v>
                </c:pt>
                <c:pt idx="7">
                  <c:v>22035</c:v>
                </c:pt>
                <c:pt idx="8">
                  <c:v>22503</c:v>
                </c:pt>
                <c:pt idx="9">
                  <c:v>21984</c:v>
                </c:pt>
                <c:pt idx="10">
                  <c:v>22637</c:v>
                </c:pt>
                <c:pt idx="11">
                  <c:v>22328</c:v>
                </c:pt>
                <c:pt idx="12">
                  <c:v>22559</c:v>
                </c:pt>
                <c:pt idx="13">
                  <c:v>22572</c:v>
                </c:pt>
                <c:pt idx="14">
                  <c:v>22408</c:v>
                </c:pt>
                <c:pt idx="15">
                  <c:v>21868</c:v>
                </c:pt>
                <c:pt idx="16">
                  <c:v>22037</c:v>
                </c:pt>
                <c:pt idx="17">
                  <c:v>21497</c:v>
                </c:pt>
                <c:pt idx="18">
                  <c:v>21951</c:v>
                </c:pt>
                <c:pt idx="19">
                  <c:v>21642</c:v>
                </c:pt>
                <c:pt idx="20">
                  <c:v>21709</c:v>
                </c:pt>
                <c:pt idx="21">
                  <c:v>22970</c:v>
                </c:pt>
                <c:pt idx="22">
                  <c:v>24835</c:v>
                </c:pt>
                <c:pt idx="23">
                  <c:v>26390</c:v>
                </c:pt>
                <c:pt idx="24">
                  <c:v>27398</c:v>
                </c:pt>
                <c:pt idx="25">
                  <c:v>27257</c:v>
                </c:pt>
                <c:pt idx="26">
                  <c:v>27631</c:v>
                </c:pt>
                <c:pt idx="27">
                  <c:v>27506</c:v>
                </c:pt>
                <c:pt idx="28">
                  <c:v>27716</c:v>
                </c:pt>
                <c:pt idx="29">
                  <c:v>27928</c:v>
                </c:pt>
                <c:pt idx="30">
                  <c:v>28555</c:v>
                </c:pt>
                <c:pt idx="31">
                  <c:v>28321</c:v>
                </c:pt>
                <c:pt idx="32">
                  <c:v>29042</c:v>
                </c:pt>
                <c:pt idx="33">
                  <c:v>28896</c:v>
                </c:pt>
                <c:pt idx="34">
                  <c:v>31210</c:v>
                </c:pt>
                <c:pt idx="35">
                  <c:v>31670</c:v>
                </c:pt>
                <c:pt idx="36">
                  <c:v>32241</c:v>
                </c:pt>
                <c:pt idx="37">
                  <c:v>31764</c:v>
                </c:pt>
                <c:pt idx="38">
                  <c:v>31366</c:v>
                </c:pt>
                <c:pt idx="39">
                  <c:v>30477</c:v>
                </c:pt>
                <c:pt idx="40">
                  <c:v>30176</c:v>
                </c:pt>
                <c:pt idx="41">
                  <c:v>28846</c:v>
                </c:pt>
                <c:pt idx="42">
                  <c:v>27711</c:v>
                </c:pt>
                <c:pt idx="43">
                  <c:v>26624</c:v>
                </c:pt>
                <c:pt idx="44">
                  <c:v>26035</c:v>
                </c:pt>
                <c:pt idx="45">
                  <c:v>25212</c:v>
                </c:pt>
                <c:pt idx="46">
                  <c:v>24459</c:v>
                </c:pt>
                <c:pt idx="47">
                  <c:v>23767</c:v>
                </c:pt>
                <c:pt idx="48">
                  <c:v>23616</c:v>
                </c:pt>
                <c:pt idx="49">
                  <c:v>22679</c:v>
                </c:pt>
                <c:pt idx="50">
                  <c:v>22101</c:v>
                </c:pt>
                <c:pt idx="51">
                  <c:v>21715</c:v>
                </c:pt>
                <c:pt idx="52">
                  <c:v>20873</c:v>
                </c:pt>
                <c:pt idx="53">
                  <c:v>19444</c:v>
                </c:pt>
                <c:pt idx="54">
                  <c:v>20107</c:v>
                </c:pt>
                <c:pt idx="55">
                  <c:v>19143</c:v>
                </c:pt>
                <c:pt idx="56">
                  <c:v>19295</c:v>
                </c:pt>
                <c:pt idx="57">
                  <c:v>19118</c:v>
                </c:pt>
                <c:pt idx="58">
                  <c:v>18772</c:v>
                </c:pt>
                <c:pt idx="59">
                  <c:v>19239</c:v>
                </c:pt>
                <c:pt idx="60">
                  <c:v>19360</c:v>
                </c:pt>
                <c:pt idx="61">
                  <c:v>19296</c:v>
                </c:pt>
                <c:pt idx="62">
                  <c:v>19580</c:v>
                </c:pt>
                <c:pt idx="63">
                  <c:v>19553</c:v>
                </c:pt>
                <c:pt idx="64">
                  <c:v>19595</c:v>
                </c:pt>
                <c:pt idx="65">
                  <c:v>19634</c:v>
                </c:pt>
                <c:pt idx="66">
                  <c:v>19363</c:v>
                </c:pt>
                <c:pt idx="67">
                  <c:v>19231</c:v>
                </c:pt>
                <c:pt idx="68">
                  <c:v>19057</c:v>
                </c:pt>
                <c:pt idx="69">
                  <c:v>19088</c:v>
                </c:pt>
                <c:pt idx="70">
                  <c:v>18987</c:v>
                </c:pt>
                <c:pt idx="71">
                  <c:v>19112</c:v>
                </c:pt>
                <c:pt idx="72">
                  <c:v>18755</c:v>
                </c:pt>
                <c:pt idx="73">
                  <c:v>19736</c:v>
                </c:pt>
                <c:pt idx="74">
                  <c:v>21028</c:v>
                </c:pt>
                <c:pt idx="75">
                  <c:v>22912</c:v>
                </c:pt>
                <c:pt idx="76">
                  <c:v>23733</c:v>
                </c:pt>
                <c:pt idx="77">
                  <c:v>24880</c:v>
                </c:pt>
                <c:pt idx="78">
                  <c:v>25497</c:v>
                </c:pt>
                <c:pt idx="79">
                  <c:v>25609</c:v>
                </c:pt>
                <c:pt idx="80">
                  <c:v>25307</c:v>
                </c:pt>
                <c:pt idx="81">
                  <c:v>26308</c:v>
                </c:pt>
                <c:pt idx="82">
                  <c:v>25992</c:v>
                </c:pt>
                <c:pt idx="83">
                  <c:v>26606</c:v>
                </c:pt>
                <c:pt idx="84">
                  <c:v>26470</c:v>
                </c:pt>
                <c:pt idx="85">
                  <c:v>26689</c:v>
                </c:pt>
                <c:pt idx="86">
                  <c:v>27401</c:v>
                </c:pt>
                <c:pt idx="87">
                  <c:v>28825</c:v>
                </c:pt>
                <c:pt idx="88">
                  <c:v>29236</c:v>
                </c:pt>
                <c:pt idx="89">
                  <c:v>29299</c:v>
                </c:pt>
                <c:pt idx="90">
                  <c:v>28871</c:v>
                </c:pt>
                <c:pt idx="91">
                  <c:v>28619</c:v>
                </c:pt>
                <c:pt idx="92">
                  <c:v>27805</c:v>
                </c:pt>
                <c:pt idx="93">
                  <c:v>27263</c:v>
                </c:pt>
                <c:pt idx="94">
                  <c:v>25986</c:v>
                </c:pt>
                <c:pt idx="95">
                  <c:v>25427</c:v>
                </c:pt>
                <c:pt idx="96">
                  <c:v>24362</c:v>
                </c:pt>
                <c:pt idx="97">
                  <c:v>23611</c:v>
                </c:pt>
                <c:pt idx="98">
                  <c:v>23284</c:v>
                </c:pt>
                <c:pt idx="99">
                  <c:v>22291</c:v>
                </c:pt>
                <c:pt idx="100">
                  <c:v>21911</c:v>
                </c:pt>
                <c:pt idx="101">
                  <c:v>21520</c:v>
                </c:pt>
                <c:pt idx="102">
                  <c:v>20865</c:v>
                </c:pt>
                <c:pt idx="103">
                  <c:v>20673</c:v>
                </c:pt>
                <c:pt idx="104">
                  <c:v>20489</c:v>
                </c:pt>
                <c:pt idx="105">
                  <c:v>19167</c:v>
                </c:pt>
                <c:pt idx="106">
                  <c:v>17372</c:v>
                </c:pt>
                <c:pt idx="107">
                  <c:v>18526</c:v>
                </c:pt>
                <c:pt idx="108">
                  <c:v>17436</c:v>
                </c:pt>
                <c:pt idx="109">
                  <c:v>17519</c:v>
                </c:pt>
                <c:pt idx="110">
                  <c:v>17508</c:v>
                </c:pt>
                <c:pt idx="111">
                  <c:v>17991</c:v>
                </c:pt>
                <c:pt idx="112">
                  <c:v>18259</c:v>
                </c:pt>
                <c:pt idx="113">
                  <c:v>18421</c:v>
                </c:pt>
                <c:pt idx="114">
                  <c:v>18402</c:v>
                </c:pt>
                <c:pt idx="115">
                  <c:v>18855</c:v>
                </c:pt>
                <c:pt idx="116">
                  <c:v>18461</c:v>
                </c:pt>
                <c:pt idx="117">
                  <c:v>18516</c:v>
                </c:pt>
                <c:pt idx="118">
                  <c:v>18217</c:v>
                </c:pt>
                <c:pt idx="119">
                  <c:v>18137</c:v>
                </c:pt>
                <c:pt idx="120">
                  <c:v>17593</c:v>
                </c:pt>
                <c:pt idx="121">
                  <c:v>17595</c:v>
                </c:pt>
                <c:pt idx="122">
                  <c:v>18109</c:v>
                </c:pt>
                <c:pt idx="123">
                  <c:v>26388</c:v>
                </c:pt>
                <c:pt idx="124">
                  <c:v>62598</c:v>
                </c:pt>
                <c:pt idx="125">
                  <c:v>120592</c:v>
                </c:pt>
                <c:pt idx="126">
                  <c:v>170262</c:v>
                </c:pt>
                <c:pt idx="127">
                  <c:v>196401</c:v>
                </c:pt>
                <c:pt idx="128">
                  <c:v>218760</c:v>
                </c:pt>
                <c:pt idx="129">
                  <c:v>228806</c:v>
                </c:pt>
                <c:pt idx="130">
                  <c:v>230567</c:v>
                </c:pt>
                <c:pt idx="131">
                  <c:v>217968</c:v>
                </c:pt>
                <c:pt idx="132">
                  <c:v>209945</c:v>
                </c:pt>
                <c:pt idx="133">
                  <c:v>210605</c:v>
                </c:pt>
                <c:pt idx="134">
                  <c:v>209529</c:v>
                </c:pt>
                <c:pt idx="135">
                  <c:v>217934</c:v>
                </c:pt>
                <c:pt idx="136">
                  <c:v>217505</c:v>
                </c:pt>
                <c:pt idx="137">
                  <c:v>216603</c:v>
                </c:pt>
                <c:pt idx="138">
                  <c:v>227420</c:v>
                </c:pt>
                <c:pt idx="139">
                  <c:v>229352</c:v>
                </c:pt>
                <c:pt idx="140">
                  <c:v>230823</c:v>
                </c:pt>
                <c:pt idx="141">
                  <c:v>232497</c:v>
                </c:pt>
                <c:pt idx="142">
                  <c:v>219460</c:v>
                </c:pt>
                <c:pt idx="143">
                  <c:v>211213</c:v>
                </c:pt>
                <c:pt idx="144">
                  <c:v>205979</c:v>
                </c:pt>
                <c:pt idx="145">
                  <c:v>202717</c:v>
                </c:pt>
                <c:pt idx="146">
                  <c:v>200185</c:v>
                </c:pt>
                <c:pt idx="147">
                  <c:v>194479</c:v>
                </c:pt>
                <c:pt idx="148">
                  <c:v>190508</c:v>
                </c:pt>
                <c:pt idx="149">
                  <c:v>175838</c:v>
                </c:pt>
                <c:pt idx="150">
                  <c:v>168948</c:v>
                </c:pt>
                <c:pt idx="151">
                  <c:v>151437</c:v>
                </c:pt>
                <c:pt idx="152">
                  <c:v>137817</c:v>
                </c:pt>
                <c:pt idx="153">
                  <c:v>125852</c:v>
                </c:pt>
                <c:pt idx="154">
                  <c:v>112426</c:v>
                </c:pt>
                <c:pt idx="155">
                  <c:v>103243</c:v>
                </c:pt>
                <c:pt idx="156">
                  <c:v>95164</c:v>
                </c:pt>
                <c:pt idx="157">
                  <c:v>91485</c:v>
                </c:pt>
                <c:pt idx="158">
                  <c:v>81219</c:v>
                </c:pt>
                <c:pt idx="159">
                  <c:v>82614</c:v>
                </c:pt>
                <c:pt idx="160">
                  <c:v>75980</c:v>
                </c:pt>
                <c:pt idx="161">
                  <c:v>75046</c:v>
                </c:pt>
                <c:pt idx="162">
                  <c:v>69775</c:v>
                </c:pt>
                <c:pt idx="163">
                  <c:v>71901</c:v>
                </c:pt>
                <c:pt idx="164">
                  <c:v>76819</c:v>
                </c:pt>
                <c:pt idx="165">
                  <c:v>71369</c:v>
                </c:pt>
                <c:pt idx="166">
                  <c:v>70808</c:v>
                </c:pt>
                <c:pt idx="167">
                  <c:v>71445</c:v>
                </c:pt>
                <c:pt idx="168">
                  <c:v>69884</c:v>
                </c:pt>
                <c:pt idx="169">
                  <c:v>68987</c:v>
                </c:pt>
                <c:pt idx="170">
                  <c:v>64814</c:v>
                </c:pt>
                <c:pt idx="171">
                  <c:v>62964</c:v>
                </c:pt>
                <c:pt idx="172">
                  <c:v>60272</c:v>
                </c:pt>
                <c:pt idx="173">
                  <c:v>46404</c:v>
                </c:pt>
                <c:pt idx="174">
                  <c:v>48151</c:v>
                </c:pt>
                <c:pt idx="175">
                  <c:v>47675</c:v>
                </c:pt>
                <c:pt idx="176">
                  <c:v>49810</c:v>
                </c:pt>
                <c:pt idx="177">
                  <c:v>49853</c:v>
                </c:pt>
                <c:pt idx="178">
                  <c:v>51376</c:v>
                </c:pt>
                <c:pt idx="179">
                  <c:v>51837</c:v>
                </c:pt>
                <c:pt idx="180">
                  <c:v>54641</c:v>
                </c:pt>
                <c:pt idx="181">
                  <c:v>55157</c:v>
                </c:pt>
                <c:pt idx="182">
                  <c:v>55922</c:v>
                </c:pt>
                <c:pt idx="183">
                  <c:v>54556</c:v>
                </c:pt>
                <c:pt idx="184">
                  <c:v>54744</c:v>
                </c:pt>
                <c:pt idx="185">
                  <c:v>46538</c:v>
                </c:pt>
                <c:pt idx="186">
                  <c:v>47133</c:v>
                </c:pt>
                <c:pt idx="187">
                  <c:v>46159</c:v>
                </c:pt>
                <c:pt idx="188">
                  <c:v>44689</c:v>
                </c:pt>
                <c:pt idx="189">
                  <c:v>43825</c:v>
                </c:pt>
                <c:pt idx="190">
                  <c:v>42426</c:v>
                </c:pt>
                <c:pt idx="191">
                  <c:v>42197</c:v>
                </c:pt>
                <c:pt idx="192">
                  <c:v>41429</c:v>
                </c:pt>
                <c:pt idx="193">
                  <c:v>39920</c:v>
                </c:pt>
                <c:pt idx="194">
                  <c:v>38434</c:v>
                </c:pt>
                <c:pt idx="195">
                  <c:v>36248</c:v>
                </c:pt>
                <c:pt idx="196">
                  <c:v>35754</c:v>
                </c:pt>
                <c:pt idx="197">
                  <c:v>34256</c:v>
                </c:pt>
                <c:pt idx="198">
                  <c:v>32903</c:v>
                </c:pt>
                <c:pt idx="199">
                  <c:v>28520</c:v>
                </c:pt>
                <c:pt idx="200">
                  <c:v>28780</c:v>
                </c:pt>
                <c:pt idx="201">
                  <c:v>26372</c:v>
                </c:pt>
                <c:pt idx="202">
                  <c:v>24250</c:v>
                </c:pt>
                <c:pt idx="203">
                  <c:v>22830</c:v>
                </c:pt>
                <c:pt idx="204">
                  <c:v>20409</c:v>
                </c:pt>
                <c:pt idx="205">
                  <c:v>19847</c:v>
                </c:pt>
                <c:pt idx="206">
                  <c:v>18835</c:v>
                </c:pt>
                <c:pt idx="207">
                  <c:v>18871</c:v>
                </c:pt>
                <c:pt idx="208">
                  <c:v>16644</c:v>
                </c:pt>
                <c:pt idx="209">
                  <c:v>16730</c:v>
                </c:pt>
                <c:pt idx="210">
                  <c:v>14209</c:v>
                </c:pt>
                <c:pt idx="211">
                  <c:v>15190</c:v>
                </c:pt>
                <c:pt idx="212">
                  <c:v>13657</c:v>
                </c:pt>
                <c:pt idx="213">
                  <c:v>14248</c:v>
                </c:pt>
                <c:pt idx="214">
                  <c:v>12306</c:v>
                </c:pt>
                <c:pt idx="215">
                  <c:v>13157</c:v>
                </c:pt>
                <c:pt idx="216">
                  <c:v>13977</c:v>
                </c:pt>
                <c:pt idx="217">
                  <c:v>13291</c:v>
                </c:pt>
                <c:pt idx="218">
                  <c:v>13245</c:v>
                </c:pt>
                <c:pt idx="219">
                  <c:v>13536</c:v>
                </c:pt>
                <c:pt idx="220">
                  <c:v>13150</c:v>
                </c:pt>
                <c:pt idx="221">
                  <c:v>12629</c:v>
                </c:pt>
                <c:pt idx="222">
                  <c:v>12963</c:v>
                </c:pt>
                <c:pt idx="223">
                  <c:v>13288</c:v>
                </c:pt>
                <c:pt idx="224">
                  <c:v>13199</c:v>
                </c:pt>
                <c:pt idx="225">
                  <c:v>13001</c:v>
                </c:pt>
                <c:pt idx="226">
                  <c:v>13210</c:v>
                </c:pt>
                <c:pt idx="227">
                  <c:v>12909</c:v>
                </c:pt>
                <c:pt idx="228">
                  <c:v>13623</c:v>
                </c:pt>
                <c:pt idx="229">
                  <c:v>13313</c:v>
                </c:pt>
                <c:pt idx="230">
                  <c:v>14145</c:v>
                </c:pt>
                <c:pt idx="231">
                  <c:v>15431</c:v>
                </c:pt>
                <c:pt idx="232">
                  <c:v>16077</c:v>
                </c:pt>
                <c:pt idx="233">
                  <c:v>17080</c:v>
                </c:pt>
                <c:pt idx="234">
                  <c:v>17695</c:v>
                </c:pt>
                <c:pt idx="235">
                  <c:v>18266</c:v>
                </c:pt>
                <c:pt idx="236">
                  <c:v>18770</c:v>
                </c:pt>
                <c:pt idx="237">
                  <c:v>19562</c:v>
                </c:pt>
                <c:pt idx="238">
                  <c:v>19967</c:v>
                </c:pt>
                <c:pt idx="239">
                  <c:v>20727</c:v>
                </c:pt>
                <c:pt idx="240">
                  <c:v>20837</c:v>
                </c:pt>
                <c:pt idx="241">
                  <c:v>21090</c:v>
                </c:pt>
                <c:pt idx="242">
                  <c:v>21245</c:v>
                </c:pt>
                <c:pt idx="243">
                  <c:v>22764</c:v>
                </c:pt>
                <c:pt idx="244">
                  <c:v>23841</c:v>
                </c:pt>
                <c:pt idx="245">
                  <c:v>24170</c:v>
                </c:pt>
                <c:pt idx="246">
                  <c:v>24326</c:v>
                </c:pt>
                <c:pt idx="247">
                  <c:v>23660</c:v>
                </c:pt>
                <c:pt idx="248">
                  <c:v>23861</c:v>
                </c:pt>
                <c:pt idx="249">
                  <c:v>23314</c:v>
                </c:pt>
                <c:pt idx="250">
                  <c:v>23121</c:v>
                </c:pt>
                <c:pt idx="251">
                  <c:v>22391</c:v>
                </c:pt>
                <c:pt idx="252">
                  <c:v>22122</c:v>
                </c:pt>
                <c:pt idx="253">
                  <c:v>21626</c:v>
                </c:pt>
                <c:pt idx="254">
                  <c:v>20961</c:v>
                </c:pt>
                <c:pt idx="255">
                  <c:v>20130</c:v>
                </c:pt>
                <c:pt idx="256">
                  <c:v>20044</c:v>
                </c:pt>
                <c:pt idx="257">
                  <c:v>19547</c:v>
                </c:pt>
                <c:pt idx="258">
                  <c:v>19687</c:v>
                </c:pt>
                <c:pt idx="259">
                  <c:v>19087</c:v>
                </c:pt>
                <c:pt idx="260">
                  <c:v>17360</c:v>
                </c:pt>
                <c:pt idx="261">
                  <c:v>19081</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ui.doleta.gov/unemploy/DataDashboard.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216"/>
  <sheetViews>
    <sheetView tabSelected="1" zoomScaleNormal="100" workbookViewId="0">
      <pane xSplit="1" ySplit="3" topLeftCell="B711" activePane="bottomRight" state="frozen"/>
      <selection activeCell="B1" sqref="B1"/>
      <selection pane="topRight" activeCell="C1" sqref="C1"/>
      <selection pane="bottomLeft" activeCell="B4" sqref="B4"/>
      <selection pane="bottomRight" activeCell="C721" sqref="C721"/>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19" t="s">
        <v>4</v>
      </c>
      <c r="B1" s="20"/>
      <c r="C1" s="20"/>
      <c r="D1" s="20"/>
      <c r="E1" s="20"/>
      <c r="F1" s="20"/>
      <c r="G1" s="20"/>
      <c r="H1" s="20"/>
      <c r="I1" s="20"/>
      <c r="J1" s="20"/>
      <c r="K1" s="20"/>
      <c r="L1" s="20"/>
      <c r="M1" s="20"/>
      <c r="N1" s="20"/>
      <c r="O1" s="20"/>
    </row>
    <row r="2" spans="1:33" ht="14.45" customHeight="1" x14ac:dyDescent="0.25">
      <c r="A2" s="22" t="s">
        <v>21</v>
      </c>
      <c r="B2" s="17"/>
      <c r="C2" s="17"/>
      <c r="D2" s="17"/>
      <c r="E2" s="17"/>
      <c r="F2" s="17"/>
      <c r="G2" s="17"/>
      <c r="H2" s="17"/>
      <c r="I2" s="17"/>
      <c r="J2" s="17"/>
      <c r="K2" s="21" t="s">
        <v>14</v>
      </c>
      <c r="L2" s="21"/>
      <c r="M2" s="21" t="s">
        <v>15</v>
      </c>
      <c r="N2" s="21"/>
      <c r="O2" s="14"/>
    </row>
    <row r="3" spans="1:33" ht="36" customHeight="1" x14ac:dyDescent="0.25">
      <c r="A3" s="23"/>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12">
        <f>12305+4</f>
        <v>12309</v>
      </c>
      <c r="Q624" s="3"/>
      <c r="R624" s="3"/>
      <c r="S624" s="6"/>
      <c r="T624" s="7"/>
      <c r="U624" s="7"/>
      <c r="V624" s="7"/>
      <c r="W624" s="7"/>
      <c r="X624" s="7"/>
      <c r="Y624" s="7"/>
      <c r="Z624" s="7"/>
      <c r="AA624" s="7"/>
      <c r="AB624" s="7"/>
      <c r="AC624" s="7"/>
      <c r="AD624" s="7"/>
      <c r="AE624" s="8"/>
      <c r="AF624" s="8"/>
      <c r="AG624" s="12"/>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12">
        <f>12000+6</f>
        <v>12006</v>
      </c>
      <c r="Q625" s="3"/>
      <c r="R625" s="3"/>
      <c r="S625" s="6"/>
      <c r="T625" s="7"/>
      <c r="U625" s="7"/>
      <c r="V625" s="7"/>
      <c r="W625" s="7"/>
      <c r="X625" s="7"/>
      <c r="Y625" s="7"/>
      <c r="Z625" s="7"/>
      <c r="AA625" s="7"/>
      <c r="AB625" s="7"/>
      <c r="AC625" s="7"/>
      <c r="AD625" s="7"/>
      <c r="AE625" s="8"/>
      <c r="AF625" s="8"/>
      <c r="AG625" s="12"/>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12">
        <f>13030+4</f>
        <v>13034</v>
      </c>
      <c r="Q626" s="3"/>
      <c r="R626" s="3"/>
      <c r="S626" s="6"/>
      <c r="T626" s="7"/>
      <c r="U626" s="7"/>
      <c r="V626" s="7"/>
      <c r="W626" s="7"/>
      <c r="X626" s="7"/>
      <c r="Y626" s="7"/>
      <c r="Z626" s="7"/>
      <c r="AA626" s="7"/>
      <c r="AB626" s="7"/>
      <c r="AC626" s="7"/>
      <c r="AD626" s="7"/>
      <c r="AE626" s="8"/>
      <c r="AF626" s="8"/>
      <c r="AG626" s="12"/>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12">
        <f>15144+4</f>
        <v>15148</v>
      </c>
      <c r="Q627" s="3"/>
      <c r="R627" s="3"/>
      <c r="S627" s="6"/>
      <c r="T627" s="7"/>
      <c r="U627" s="7"/>
      <c r="V627" s="7"/>
      <c r="W627" s="7"/>
      <c r="X627" s="7"/>
      <c r="Y627" s="7"/>
      <c r="Z627" s="7"/>
      <c r="AA627" s="7"/>
      <c r="AB627" s="7"/>
      <c r="AC627" s="7"/>
      <c r="AD627" s="7"/>
      <c r="AE627" s="8"/>
      <c r="AF627" s="8"/>
      <c r="AG627" s="12"/>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12">
        <f>7668+2</f>
        <v>7670</v>
      </c>
      <c r="Q628" s="3"/>
      <c r="R628" s="3"/>
      <c r="S628" s="6"/>
      <c r="T628" s="7"/>
      <c r="U628" s="7"/>
      <c r="V628" s="7"/>
      <c r="W628" s="7"/>
      <c r="X628" s="7"/>
      <c r="Y628" s="7"/>
      <c r="Z628" s="7"/>
      <c r="AA628" s="7"/>
      <c r="AB628" s="7"/>
      <c r="AC628" s="7"/>
      <c r="AD628" s="7"/>
      <c r="AE628" s="8"/>
      <c r="AF628" s="8"/>
      <c r="AG628" s="12"/>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12">
        <f>3896+7</f>
        <v>3903</v>
      </c>
      <c r="Q629" s="3"/>
      <c r="R629" s="3"/>
      <c r="S629" s="6"/>
      <c r="T629" s="7"/>
      <c r="U629" s="7"/>
      <c r="V629" s="7"/>
      <c r="W629" s="7"/>
      <c r="X629" s="7"/>
      <c r="Y629" s="7"/>
      <c r="Z629" s="7"/>
      <c r="AA629" s="7"/>
      <c r="AB629" s="7"/>
      <c r="AC629" s="7"/>
      <c r="AD629" s="7"/>
      <c r="AE629" s="8"/>
      <c r="AF629" s="8"/>
      <c r="AG629" s="12"/>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12">
        <f>4106+2</f>
        <v>4108</v>
      </c>
      <c r="Q630" s="3"/>
      <c r="R630" s="3"/>
      <c r="S630" s="6"/>
      <c r="T630" s="7"/>
      <c r="U630" s="7"/>
      <c r="V630" s="7"/>
      <c r="W630" s="7"/>
      <c r="X630" s="7"/>
      <c r="Y630" s="7"/>
      <c r="Z630" s="7"/>
      <c r="AA630" s="7"/>
      <c r="AB630" s="7"/>
      <c r="AC630" s="7"/>
      <c r="AD630" s="7"/>
      <c r="AE630" s="8"/>
      <c r="AF630" s="8"/>
      <c r="AG630" s="12"/>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12">
        <f>4076+15</f>
        <v>4091</v>
      </c>
      <c r="Q631" s="3"/>
      <c r="R631" s="3"/>
      <c r="S631" s="6"/>
      <c r="T631" s="7"/>
      <c r="U631" s="7"/>
      <c r="V631" s="7"/>
      <c r="W631" s="7"/>
      <c r="X631" s="7"/>
      <c r="Y631" s="7"/>
      <c r="Z631" s="7"/>
      <c r="AA631" s="7"/>
      <c r="AB631" s="7"/>
      <c r="AC631" s="7"/>
      <c r="AD631" s="7"/>
      <c r="AE631" s="8"/>
      <c r="AF631" s="8"/>
      <c r="AG631" s="12"/>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12">
        <f>4239+5</f>
        <v>4244</v>
      </c>
      <c r="Q632" s="3"/>
      <c r="R632" s="3"/>
      <c r="S632" s="6"/>
      <c r="T632" s="7"/>
      <c r="U632" s="7"/>
      <c r="V632" s="7"/>
      <c r="W632" s="7"/>
      <c r="X632" s="7"/>
      <c r="Y632" s="7"/>
      <c r="Z632" s="7"/>
      <c r="AA632" s="7"/>
      <c r="AB632" s="7"/>
      <c r="AC632" s="7"/>
      <c r="AD632" s="7"/>
      <c r="AE632" s="8"/>
      <c r="AF632" s="8"/>
      <c r="AG632" s="12"/>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12">
        <f>5217+3</f>
        <v>5220</v>
      </c>
      <c r="Q633" s="3"/>
      <c r="R633" s="3"/>
      <c r="S633" s="6"/>
      <c r="T633" s="7"/>
      <c r="U633" s="7"/>
      <c r="V633" s="7"/>
      <c r="W633" s="7"/>
      <c r="X633" s="7"/>
      <c r="Y633" s="7"/>
      <c r="Z633" s="7"/>
      <c r="AA633" s="7"/>
      <c r="AB633" s="7"/>
      <c r="AC633" s="7"/>
      <c r="AD633" s="7"/>
      <c r="AE633" s="8"/>
      <c r="AF633" s="8"/>
      <c r="AG633" s="12"/>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12">
        <f>4821+1</f>
        <v>4822</v>
      </c>
      <c r="Q634" s="3"/>
      <c r="R634" s="3"/>
      <c r="S634" s="6"/>
      <c r="T634" s="7"/>
      <c r="U634" s="7"/>
      <c r="V634" s="7"/>
      <c r="W634" s="7"/>
      <c r="X634" s="7"/>
      <c r="Y634" s="7"/>
      <c r="Z634" s="7"/>
      <c r="AA634" s="7"/>
      <c r="AB634" s="7"/>
      <c r="AC634" s="7"/>
      <c r="AD634" s="7"/>
      <c r="AE634" s="8"/>
      <c r="AF634" s="8"/>
      <c r="AG634" s="12"/>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12">
        <f>5365+8</f>
        <v>5373</v>
      </c>
      <c r="Q635" s="3"/>
      <c r="R635" s="3"/>
      <c r="S635" s="6"/>
      <c r="T635" s="7"/>
      <c r="U635" s="7"/>
      <c r="V635" s="7"/>
      <c r="W635" s="7"/>
      <c r="X635" s="7"/>
      <c r="Y635" s="7"/>
      <c r="Z635" s="7"/>
      <c r="AA635" s="7"/>
      <c r="AB635" s="7"/>
      <c r="AC635" s="7"/>
      <c r="AD635" s="7"/>
      <c r="AE635" s="8"/>
      <c r="AF635" s="8"/>
      <c r="AG635" s="12"/>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12">
        <f>5168+9</f>
        <v>5177</v>
      </c>
      <c r="Q636" s="3"/>
      <c r="R636" s="3"/>
      <c r="S636" s="6"/>
      <c r="T636" s="7"/>
      <c r="U636" s="7"/>
      <c r="V636" s="7"/>
      <c r="W636" s="7"/>
      <c r="X636" s="7"/>
      <c r="Y636" s="7"/>
      <c r="Z636" s="7"/>
      <c r="AA636" s="7"/>
      <c r="AB636" s="7"/>
      <c r="AC636" s="7"/>
      <c r="AD636" s="7"/>
      <c r="AE636" s="8"/>
      <c r="AF636" s="8"/>
      <c r="AG636" s="12"/>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12">
        <f>6188+14</f>
        <v>6202</v>
      </c>
      <c r="Q637" s="3"/>
      <c r="R637" s="3"/>
      <c r="S637" s="6"/>
      <c r="T637" s="7"/>
      <c r="U637" s="7"/>
      <c r="V637" s="7"/>
      <c r="W637" s="7"/>
      <c r="X637" s="7"/>
      <c r="Y637" s="7"/>
      <c r="Z637" s="7"/>
      <c r="AA637" s="7"/>
      <c r="AB637" s="7"/>
      <c r="AC637" s="7"/>
      <c r="AD637" s="7"/>
      <c r="AE637" s="8"/>
      <c r="AF637" s="8"/>
      <c r="AG637" s="12"/>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12">
        <f>6293+15</f>
        <v>6308</v>
      </c>
      <c r="Q638" s="3"/>
      <c r="R638" s="3"/>
      <c r="S638" s="6"/>
      <c r="T638" s="7"/>
      <c r="U638" s="7"/>
      <c r="V638" s="7"/>
      <c r="W638" s="7"/>
      <c r="X638" s="7"/>
      <c r="Y638" s="7"/>
      <c r="Z638" s="7"/>
      <c r="AA638" s="7"/>
      <c r="AB638" s="7"/>
      <c r="AC638" s="7"/>
      <c r="AD638" s="7"/>
      <c r="AE638" s="8"/>
      <c r="AF638" s="8"/>
      <c r="AG638" s="12"/>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12">
        <f>7664+9</f>
        <v>7673</v>
      </c>
      <c r="Q639" s="3"/>
      <c r="R639" s="3"/>
      <c r="S639" s="6"/>
      <c r="T639" s="7"/>
      <c r="U639" s="7"/>
      <c r="V639" s="7"/>
      <c r="W639" s="7"/>
      <c r="X639" s="7"/>
      <c r="Y639" s="7"/>
      <c r="Z639" s="7"/>
      <c r="AA639" s="7"/>
      <c r="AB639" s="7"/>
      <c r="AC639" s="7"/>
      <c r="AD639" s="7"/>
      <c r="AE639" s="8"/>
      <c r="AF639" s="8"/>
      <c r="AG639" s="12"/>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12">
        <f>7258+9</f>
        <v>7267</v>
      </c>
      <c r="Q640" s="3"/>
      <c r="R640" s="3"/>
      <c r="S640" s="6"/>
      <c r="T640" s="7"/>
      <c r="U640" s="7"/>
      <c r="V640" s="7"/>
      <c r="W640" s="7"/>
      <c r="X640" s="7"/>
      <c r="Y640" s="7"/>
      <c r="Z640" s="7"/>
      <c r="AA640" s="7"/>
      <c r="AB640" s="7"/>
      <c r="AC640" s="7"/>
      <c r="AD640" s="7"/>
      <c r="AE640" s="8"/>
      <c r="AF640" s="8"/>
      <c r="AG640" s="12"/>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12">
        <f>5942+17</f>
        <v>5959</v>
      </c>
      <c r="Q641" s="3"/>
      <c r="R641" s="3"/>
      <c r="S641" s="6"/>
      <c r="T641" s="7"/>
      <c r="U641" s="7"/>
      <c r="V641" s="7"/>
      <c r="W641" s="7"/>
      <c r="X641" s="7"/>
      <c r="Y641" s="7"/>
      <c r="Z641" s="7"/>
      <c r="AA641" s="7"/>
      <c r="AB641" s="7"/>
      <c r="AC641" s="7"/>
      <c r="AD641" s="7"/>
      <c r="AE641" s="8"/>
      <c r="AF641" s="8"/>
      <c r="AG641" s="12"/>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12">
        <f>5369+9</f>
        <v>5378</v>
      </c>
      <c r="Q642" s="3"/>
      <c r="R642" s="3"/>
      <c r="S642" s="6"/>
      <c r="T642" s="7"/>
      <c r="U642" s="7"/>
      <c r="V642" s="7"/>
      <c r="W642" s="7"/>
      <c r="X642" s="7"/>
      <c r="Y642" s="7"/>
      <c r="Z642" s="7"/>
      <c r="AA642" s="7"/>
      <c r="AB642" s="7"/>
      <c r="AC642" s="7"/>
      <c r="AD642" s="7"/>
      <c r="AE642" s="8"/>
      <c r="AF642" s="8"/>
      <c r="AG642" s="12"/>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12">
        <f>4808+10</f>
        <v>4818</v>
      </c>
      <c r="Q643" s="3"/>
      <c r="R643" s="3"/>
      <c r="S643" s="6"/>
      <c r="T643" s="7"/>
      <c r="U643" s="7"/>
      <c r="V643" s="7"/>
      <c r="W643" s="7"/>
      <c r="X643" s="7"/>
      <c r="Y643" s="7"/>
      <c r="Z643" s="7"/>
      <c r="AA643" s="7"/>
      <c r="AB643" s="7"/>
      <c r="AC643" s="7"/>
      <c r="AD643" s="7"/>
      <c r="AE643" s="8"/>
      <c r="AF643" s="8"/>
      <c r="AG643" s="12"/>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12">
        <f>4372+3</f>
        <v>4375</v>
      </c>
      <c r="Q644" s="3"/>
      <c r="R644" s="3"/>
      <c r="S644" s="6"/>
      <c r="T644" s="7"/>
      <c r="U644" s="7"/>
      <c r="V644" s="7"/>
      <c r="W644" s="7"/>
      <c r="X644" s="7"/>
      <c r="Y644" s="7"/>
      <c r="Z644" s="7"/>
      <c r="AA644" s="7"/>
      <c r="AB644" s="7"/>
      <c r="AC644" s="7"/>
      <c r="AD644" s="7"/>
      <c r="AE644" s="8"/>
      <c r="AF644" s="8"/>
      <c r="AG644" s="12"/>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12">
        <f>2979+18</f>
        <v>2997</v>
      </c>
      <c r="Q645" s="3"/>
      <c r="R645" s="3"/>
      <c r="S645" s="6"/>
      <c r="T645" s="7"/>
      <c r="U645" s="7"/>
      <c r="V645" s="7"/>
      <c r="W645" s="7"/>
      <c r="X645" s="7"/>
      <c r="Y645" s="7"/>
      <c r="Z645" s="7"/>
      <c r="AA645" s="7"/>
      <c r="AB645" s="7"/>
      <c r="AC645" s="7"/>
      <c r="AD645" s="7"/>
      <c r="AE645" s="8"/>
      <c r="AF645" s="8"/>
      <c r="AG645" s="12"/>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12">
        <f>3943+9</f>
        <v>3952</v>
      </c>
      <c r="Q646" s="3"/>
      <c r="R646" s="3"/>
      <c r="S646" s="6"/>
      <c r="T646" s="7"/>
      <c r="U646" s="7"/>
      <c r="V646" s="7"/>
      <c r="W646" s="7"/>
      <c r="X646" s="7"/>
      <c r="Y646" s="7"/>
      <c r="Z646" s="7"/>
      <c r="AA646" s="7"/>
      <c r="AB646" s="7"/>
      <c r="AC646" s="7"/>
      <c r="AD646" s="7"/>
      <c r="AE646" s="8"/>
      <c r="AF646" s="8"/>
      <c r="AG646" s="12"/>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12">
        <f>3550+4</f>
        <v>3554</v>
      </c>
      <c r="Q647" s="3"/>
      <c r="R647" s="3"/>
      <c r="S647" s="6"/>
      <c r="T647" s="7"/>
      <c r="U647" s="7"/>
      <c r="V647" s="7"/>
      <c r="W647" s="7"/>
      <c r="X647" s="7"/>
      <c r="Y647" s="7"/>
      <c r="Z647" s="7"/>
      <c r="AA647" s="7"/>
      <c r="AB647" s="7"/>
      <c r="AC647" s="7"/>
      <c r="AD647" s="7"/>
      <c r="AE647" s="8"/>
      <c r="AF647" s="8"/>
      <c r="AG647" s="12"/>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12">
        <f>3650+6</f>
        <v>3656</v>
      </c>
      <c r="Q648" s="3"/>
      <c r="R648" s="3"/>
      <c r="S648" s="6"/>
      <c r="T648" s="7"/>
      <c r="U648" s="7"/>
      <c r="V648" s="7"/>
      <c r="W648" s="7"/>
      <c r="X648" s="7"/>
      <c r="Y648" s="7"/>
      <c r="Z648" s="7"/>
      <c r="AA648" s="7"/>
      <c r="AB648" s="7"/>
      <c r="AC648" s="7"/>
      <c r="AD648" s="7"/>
      <c r="AE648" s="8"/>
      <c r="AF648" s="8"/>
      <c r="AG648" s="12"/>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12">
        <f>3799+5</f>
        <v>3804</v>
      </c>
      <c r="Q649" s="3"/>
      <c r="R649" s="3"/>
      <c r="S649" s="6"/>
      <c r="T649" s="7"/>
      <c r="U649" s="7"/>
      <c r="V649" s="7"/>
      <c r="W649" s="7"/>
      <c r="X649" s="7"/>
      <c r="Y649" s="7"/>
      <c r="Z649" s="7"/>
      <c r="AA649" s="7"/>
      <c r="AB649" s="7"/>
      <c r="AC649" s="7"/>
      <c r="AD649" s="7"/>
      <c r="AE649" s="8"/>
      <c r="AF649" s="8"/>
      <c r="AG649" s="12"/>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12">
        <f>3826+3</f>
        <v>3829</v>
      </c>
      <c r="Q650" s="3"/>
      <c r="R650" s="3"/>
      <c r="S650" s="6"/>
      <c r="T650" s="7"/>
      <c r="U650" s="7"/>
      <c r="V650" s="7"/>
      <c r="W650" s="7"/>
      <c r="X650" s="7"/>
      <c r="Y650" s="7"/>
      <c r="Z650" s="7"/>
      <c r="AA650" s="7"/>
      <c r="AB650" s="7"/>
      <c r="AC650" s="7"/>
      <c r="AD650" s="7"/>
      <c r="AE650" s="8"/>
      <c r="AF650" s="8"/>
      <c r="AG650" s="12"/>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12">
        <f>3572+6</f>
        <v>3578</v>
      </c>
      <c r="Q651" s="3"/>
      <c r="R651" s="3"/>
      <c r="S651" s="6"/>
      <c r="T651" s="7"/>
      <c r="U651" s="7"/>
      <c r="V651" s="7"/>
      <c r="W651" s="7"/>
      <c r="X651" s="7"/>
      <c r="Y651" s="7"/>
      <c r="Z651" s="7"/>
      <c r="AA651" s="7"/>
      <c r="AB651" s="7"/>
      <c r="AC651" s="7"/>
      <c r="AD651" s="7"/>
      <c r="AE651" s="8"/>
      <c r="AF651" s="8"/>
      <c r="AG651" s="12"/>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12">
        <f>3293+8</f>
        <v>3301</v>
      </c>
      <c r="Q652" s="3"/>
      <c r="R652" s="3"/>
      <c r="S652" s="6"/>
      <c r="T652" s="7"/>
      <c r="U652" s="7"/>
      <c r="V652" s="7"/>
      <c r="W652" s="7"/>
      <c r="X652" s="7"/>
      <c r="Y652" s="7"/>
      <c r="Z652" s="7"/>
      <c r="AA652" s="7"/>
      <c r="AB652" s="7"/>
      <c r="AC652" s="7"/>
      <c r="AD652" s="7"/>
      <c r="AE652" s="8"/>
      <c r="AF652" s="8"/>
      <c r="AG652" s="12"/>
    </row>
    <row r="653" spans="1:33" ht="19.7" customHeight="1" x14ac:dyDescent="0.25">
      <c r="A653" s="6">
        <v>44408</v>
      </c>
      <c r="B653" s="7">
        <f t="shared" ref="B653" si="1127">IF(SUM(C653:J653)="","",SUM(C653:J653))</f>
        <v>40145</v>
      </c>
      <c r="C653" s="7">
        <f>39846+74</f>
        <v>39920</v>
      </c>
      <c r="D653" s="7">
        <v>119</v>
      </c>
      <c r="E653" s="7">
        <v>52</v>
      </c>
      <c r="F653" s="7">
        <v>0</v>
      </c>
      <c r="G653" s="7">
        <v>0</v>
      </c>
      <c r="H653" s="7">
        <v>0</v>
      </c>
      <c r="I653" s="7">
        <v>0</v>
      </c>
      <c r="J653" s="7">
        <v>54</v>
      </c>
      <c r="K653" s="7">
        <f t="shared" ref="K653" si="1128">IF(B653=0,"",B653-B601)</f>
        <v>-193044</v>
      </c>
      <c r="L653" s="7">
        <f t="shared" ref="L653" si="1129">IF(C653=0,"",C653-C601)</f>
        <v>-192577</v>
      </c>
      <c r="M653" s="8">
        <f t="shared" ref="M653" si="1130">IF(K653="","",B653/B601-1)</f>
        <v>-0.82784350891337066</v>
      </c>
      <c r="N653" s="8">
        <f t="shared" ref="N653" si="1131">IF(L653="","",C653/C601-1)</f>
        <v>-0.82829885977023365</v>
      </c>
      <c r="O653" s="12">
        <f>3152+1</f>
        <v>3153</v>
      </c>
      <c r="Q653" s="3"/>
      <c r="R653" s="3"/>
      <c r="S653" s="6"/>
      <c r="T653" s="7"/>
      <c r="U653" s="7"/>
      <c r="V653" s="7"/>
      <c r="W653" s="7"/>
      <c r="X653" s="7"/>
      <c r="Y653" s="7"/>
      <c r="Z653" s="7"/>
      <c r="AA653" s="7"/>
      <c r="AB653" s="7"/>
      <c r="AC653" s="7"/>
      <c r="AD653" s="7"/>
      <c r="AE653" s="8"/>
      <c r="AF653" s="8"/>
      <c r="AG653" s="12"/>
    </row>
    <row r="654" spans="1:33" ht="19.7" customHeight="1" x14ac:dyDescent="0.25">
      <c r="A654" s="6">
        <v>44415</v>
      </c>
      <c r="B654" s="7">
        <f t="shared" ref="B654" si="1132">IF(SUM(C654:J654)="","",SUM(C654:J654))</f>
        <v>38639</v>
      </c>
      <c r="C654" s="7">
        <f>38411+23</f>
        <v>38434</v>
      </c>
      <c r="D654" s="7">
        <v>123</v>
      </c>
      <c r="E654" s="7">
        <v>52</v>
      </c>
      <c r="F654" s="7">
        <v>0</v>
      </c>
      <c r="G654" s="7">
        <v>0</v>
      </c>
      <c r="H654" s="7">
        <v>0</v>
      </c>
      <c r="I654" s="7">
        <v>0</v>
      </c>
      <c r="J654" s="7">
        <v>30</v>
      </c>
      <c r="K654" s="7">
        <f t="shared" ref="K654" si="1133">IF(B654=0,"",B654-B602)</f>
        <v>-181514</v>
      </c>
      <c r="L654" s="7">
        <f t="shared" ref="L654" si="1134">IF(C654=0,"",C654-C602)</f>
        <v>-181026</v>
      </c>
      <c r="M654" s="8">
        <f t="shared" ref="M654" si="1135">IF(K654="","",B654/B602-1)</f>
        <v>-0.82449024087793488</v>
      </c>
      <c r="N654" s="8">
        <f t="shared" ref="N654" si="1136">IF(L654="","",C654/C602-1)</f>
        <v>-0.82487013578784285</v>
      </c>
      <c r="O654" s="12">
        <f>3165+7</f>
        <v>3172</v>
      </c>
      <c r="Q654" s="3"/>
      <c r="R654" s="3"/>
      <c r="S654" s="6"/>
      <c r="T654" s="7"/>
      <c r="U654" s="7"/>
      <c r="V654" s="7"/>
      <c r="W654" s="7"/>
      <c r="X654" s="7"/>
      <c r="Y654" s="7"/>
      <c r="Z654" s="7"/>
      <c r="AA654" s="7"/>
      <c r="AB654" s="7"/>
      <c r="AC654" s="7"/>
      <c r="AD654" s="7"/>
      <c r="AE654" s="8"/>
      <c r="AF654" s="8"/>
      <c r="AG654" s="12"/>
    </row>
    <row r="655" spans="1:33" ht="19.7" customHeight="1" x14ac:dyDescent="0.25">
      <c r="A655" s="6">
        <v>44422</v>
      </c>
      <c r="B655" s="7">
        <f t="shared" ref="B655" si="1137">IF(SUM(C655:J655)="","",SUM(C655:J655))</f>
        <v>36410</v>
      </c>
      <c r="C655" s="7">
        <f>36158+90</f>
        <v>36248</v>
      </c>
      <c r="D655" s="7">
        <v>92</v>
      </c>
      <c r="E655" s="7">
        <v>39</v>
      </c>
      <c r="F655" s="7">
        <v>0</v>
      </c>
      <c r="G655" s="7">
        <v>0</v>
      </c>
      <c r="H655" s="7">
        <v>0</v>
      </c>
      <c r="I655" s="7">
        <v>0</v>
      </c>
      <c r="J655" s="7">
        <v>31</v>
      </c>
      <c r="K655" s="7">
        <f t="shared" ref="K655" si="1138">IF(B655=0,"",B655-B603)</f>
        <v>-175521</v>
      </c>
      <c r="L655" s="7">
        <f t="shared" ref="L655" si="1139">IF(C655=0,"",C655-C603)</f>
        <v>-174965</v>
      </c>
      <c r="M655" s="8">
        <f t="shared" ref="M655" si="1140">IF(K655="","",B655/B603-1)</f>
        <v>-0.82819880055301021</v>
      </c>
      <c r="N655" s="8">
        <f t="shared" ref="N655" si="1141">IF(L655="","",C655/C603-1)</f>
        <v>-0.82838177574297034</v>
      </c>
      <c r="O655" s="12">
        <f>2854+17</f>
        <v>2871</v>
      </c>
      <c r="Q655" s="3"/>
      <c r="R655" s="3"/>
      <c r="S655" s="6"/>
      <c r="T655" s="7"/>
      <c r="U655" s="7"/>
      <c r="V655" s="7"/>
      <c r="W655" s="7"/>
      <c r="X655" s="7"/>
      <c r="Y655" s="7"/>
      <c r="Z655" s="7"/>
      <c r="AA655" s="7"/>
      <c r="AB655" s="7"/>
      <c r="AC655" s="7"/>
      <c r="AD655" s="7"/>
      <c r="AE655" s="8"/>
      <c r="AF655" s="8"/>
      <c r="AG655" s="12"/>
    </row>
    <row r="656" spans="1:33" ht="19.7" customHeight="1" x14ac:dyDescent="0.25">
      <c r="A656" s="6">
        <v>44429</v>
      </c>
      <c r="B656" s="7">
        <f t="shared" ref="B656" si="1142">IF(SUM(C656:J656)="","",SUM(C656:J656))</f>
        <v>35911</v>
      </c>
      <c r="C656" s="7">
        <f>35726+28</f>
        <v>35754</v>
      </c>
      <c r="D656" s="7">
        <v>84</v>
      </c>
      <c r="E656" s="7">
        <v>46</v>
      </c>
      <c r="F656" s="7">
        <v>0</v>
      </c>
      <c r="G656" s="7">
        <v>0</v>
      </c>
      <c r="H656" s="7">
        <v>0</v>
      </c>
      <c r="I656" s="7">
        <v>0</v>
      </c>
      <c r="J656" s="7">
        <v>27</v>
      </c>
      <c r="K656" s="7">
        <f t="shared" ref="K656" si="1143">IF(B656=0,"",B656-B604)</f>
        <v>-170811</v>
      </c>
      <c r="L656" s="7">
        <f t="shared" ref="L656" si="1144">IF(C656=0,"",C656-C604)</f>
        <v>-170225</v>
      </c>
      <c r="M656" s="8">
        <f t="shared" ref="M656" si="1145">IF(K656="","",B656/B604-1)</f>
        <v>-0.82628360793722977</v>
      </c>
      <c r="N656" s="8">
        <f t="shared" ref="N656" si="1146">IF(L656="","",C656/C604-1)</f>
        <v>-0.82641919807358999</v>
      </c>
      <c r="O656" s="12">
        <f>3003+16</f>
        <v>3019</v>
      </c>
      <c r="Q656" s="3"/>
      <c r="R656" s="3"/>
      <c r="S656" s="6"/>
      <c r="T656" s="7"/>
      <c r="U656" s="7"/>
      <c r="V656" s="7"/>
      <c r="W656" s="7"/>
      <c r="X656" s="7"/>
      <c r="Y656" s="7"/>
      <c r="Z656" s="7"/>
      <c r="AA656" s="7"/>
      <c r="AB656" s="7"/>
      <c r="AC656" s="7"/>
      <c r="AD656" s="7"/>
      <c r="AE656" s="8"/>
      <c r="AF656" s="8"/>
      <c r="AG656" s="12"/>
    </row>
    <row r="657" spans="1:33" ht="19.7" customHeight="1" x14ac:dyDescent="0.25">
      <c r="A657" s="6">
        <v>44436</v>
      </c>
      <c r="B657" s="7">
        <f t="shared" ref="B657" si="1147">IF(SUM(C657:J657)="","",SUM(C657:J657))</f>
        <v>34389</v>
      </c>
      <c r="C657" s="7">
        <f>34179+77</f>
        <v>34256</v>
      </c>
      <c r="D657" s="7">
        <v>68</v>
      </c>
      <c r="E657" s="7">
        <v>45</v>
      </c>
      <c r="F657" s="7">
        <v>0</v>
      </c>
      <c r="G657" s="7">
        <v>0</v>
      </c>
      <c r="H657" s="7">
        <v>0</v>
      </c>
      <c r="I657" s="7">
        <v>0</v>
      </c>
      <c r="J657" s="7">
        <v>20</v>
      </c>
      <c r="K657" s="7">
        <f t="shared" ref="K657" si="1148">IF(B657=0,"",B657-B605)</f>
        <v>-169081</v>
      </c>
      <c r="L657" s="7">
        <f t="shared" ref="L657" si="1149">IF(C657=0,"",C657-C605)</f>
        <v>-168461</v>
      </c>
      <c r="M657" s="8">
        <f t="shared" ref="M657" si="1150">IF(K657="","",B657/B605-1)</f>
        <v>-0.83098736914532856</v>
      </c>
      <c r="N657" s="8">
        <f t="shared" ref="N657" si="1151">IF(L657="","",C657/C605-1)</f>
        <v>-0.83101565236265329</v>
      </c>
      <c r="O657" s="12">
        <f>2954+3</f>
        <v>2957</v>
      </c>
      <c r="Q657" s="3"/>
      <c r="R657" s="3"/>
      <c r="S657" s="6"/>
      <c r="T657" s="7"/>
      <c r="U657" s="7"/>
      <c r="V657" s="7"/>
      <c r="W657" s="7"/>
      <c r="X657" s="7"/>
      <c r="Y657" s="7"/>
      <c r="Z657" s="7"/>
      <c r="AA657" s="7"/>
      <c r="AB657" s="7"/>
      <c r="AC657" s="7"/>
      <c r="AD657" s="7"/>
      <c r="AE657" s="8"/>
      <c r="AF657" s="8"/>
      <c r="AG657" s="12"/>
    </row>
    <row r="658" spans="1:33" ht="19.7" customHeight="1" x14ac:dyDescent="0.25">
      <c r="A658" s="6">
        <v>44443</v>
      </c>
      <c r="B658" s="7">
        <f t="shared" ref="B658" si="1152">IF(SUM(C658:J658)="","",SUM(C658:J658))</f>
        <v>33085</v>
      </c>
      <c r="C658" s="7">
        <f>32884+19</f>
        <v>32903</v>
      </c>
      <c r="D658" s="7">
        <v>82</v>
      </c>
      <c r="E658" s="7">
        <v>73</v>
      </c>
      <c r="F658" s="7">
        <v>0</v>
      </c>
      <c r="G658" s="7">
        <v>0</v>
      </c>
      <c r="H658" s="7">
        <v>0</v>
      </c>
      <c r="I658" s="7">
        <v>0</v>
      </c>
      <c r="J658" s="7">
        <v>27</v>
      </c>
      <c r="K658" s="7">
        <f t="shared" ref="K658" si="1153">IF(B658=0,"",B658-B606)</f>
        <v>-167916</v>
      </c>
      <c r="L658" s="7">
        <f t="shared" ref="L658" si="1154">IF(C658=0,"",C658-C606)</f>
        <v>-167282</v>
      </c>
      <c r="M658" s="8">
        <f t="shared" ref="M658" si="1155">IF(K658="","",B658/B606-1)</f>
        <v>-0.83539882886154793</v>
      </c>
      <c r="N658" s="8">
        <f t="shared" ref="N658" si="1156">IF(L658="","",C658/C606-1)</f>
        <v>-0.83563703574193871</v>
      </c>
      <c r="O658" s="12">
        <f>2756+3</f>
        <v>2759</v>
      </c>
      <c r="Q658" s="3"/>
      <c r="R658" s="3"/>
      <c r="S658" s="6"/>
      <c r="T658" s="7"/>
      <c r="U658" s="7"/>
      <c r="V658" s="7"/>
      <c r="W658" s="7"/>
      <c r="X658" s="7"/>
      <c r="Y658" s="7"/>
      <c r="Z658" s="7"/>
      <c r="AA658" s="7"/>
      <c r="AB658" s="7"/>
      <c r="AC658" s="7"/>
      <c r="AD658" s="7"/>
      <c r="AE658" s="8"/>
      <c r="AF658" s="8"/>
      <c r="AG658" s="12"/>
    </row>
    <row r="659" spans="1:33" ht="19.7" customHeight="1" x14ac:dyDescent="0.25">
      <c r="A659" s="6">
        <v>44450</v>
      </c>
      <c r="B659" s="7">
        <f t="shared" ref="B659" si="1157">IF(SUM(C659:J659)="","",SUM(C659:J659))</f>
        <v>28622</v>
      </c>
      <c r="C659" s="7">
        <f>28431+89</f>
        <v>28520</v>
      </c>
      <c r="D659" s="7">
        <v>45</v>
      </c>
      <c r="E659" s="7">
        <v>40</v>
      </c>
      <c r="F659" s="7">
        <v>0</v>
      </c>
      <c r="G659" s="7">
        <v>0</v>
      </c>
      <c r="H659" s="7">
        <v>0</v>
      </c>
      <c r="I659" s="7">
        <v>0</v>
      </c>
      <c r="J659" s="7">
        <v>17</v>
      </c>
      <c r="K659" s="7">
        <f t="shared" ref="K659" si="1158">IF(B659=0,"",B659-B607)</f>
        <v>-166831</v>
      </c>
      <c r="L659" s="7">
        <f t="shared" ref="L659" si="1159">IF(C659=0,"",C659-C607)</f>
        <v>-165959</v>
      </c>
      <c r="M659" s="8">
        <f t="shared" ref="M659" si="1160">IF(K659="","",B659/B607-1)</f>
        <v>-0.8535607025729971</v>
      </c>
      <c r="N659" s="8">
        <f t="shared" ref="N659" si="1161">IF(L659="","",C659/C607-1)</f>
        <v>-0.85335177577013455</v>
      </c>
      <c r="O659" s="12">
        <f>6498+0</f>
        <v>6498</v>
      </c>
      <c r="Q659" s="3"/>
      <c r="R659" s="3"/>
      <c r="S659" s="6"/>
      <c r="T659" s="7"/>
      <c r="U659" s="7"/>
      <c r="V659" s="7"/>
      <c r="W659" s="7"/>
      <c r="X659" s="7"/>
      <c r="Y659" s="7"/>
      <c r="Z659" s="7"/>
      <c r="AA659" s="7"/>
      <c r="AB659" s="7"/>
      <c r="AC659" s="7"/>
      <c r="AD659" s="7"/>
      <c r="AE659" s="8"/>
      <c r="AF659" s="8"/>
      <c r="AG659" s="12"/>
    </row>
    <row r="660" spans="1:33" ht="19.7" customHeight="1" x14ac:dyDescent="0.25">
      <c r="A660" s="6">
        <v>44457</v>
      </c>
      <c r="B660" s="7">
        <f t="shared" ref="B660" si="1162">IF(SUM(C660:J660)="","",SUM(C660:J660))</f>
        <v>28891</v>
      </c>
      <c r="C660" s="7">
        <f>28763+17</f>
        <v>28780</v>
      </c>
      <c r="D660" s="7">
        <v>60</v>
      </c>
      <c r="E660" s="7">
        <v>35</v>
      </c>
      <c r="F660" s="7">
        <v>0</v>
      </c>
      <c r="G660" s="7">
        <v>0</v>
      </c>
      <c r="H660" s="7">
        <v>0</v>
      </c>
      <c r="I660" s="7">
        <v>0</v>
      </c>
      <c r="J660" s="7">
        <v>16</v>
      </c>
      <c r="K660" s="7">
        <f t="shared" ref="K660" si="1163">IF(B660=0,"",B660-B608)</f>
        <v>-162868</v>
      </c>
      <c r="L660" s="7">
        <f t="shared" ref="L660" si="1164">IF(C660=0,"",C660-C608)</f>
        <v>-161728</v>
      </c>
      <c r="M660" s="8">
        <f t="shared" ref="M660" si="1165">IF(K660="","",B660/B608-1)</f>
        <v>-0.8493369281233214</v>
      </c>
      <c r="N660" s="8">
        <f t="shared" ref="N660" si="1166">IF(L660="","",C660/C608-1)</f>
        <v>-0.84893022865181511</v>
      </c>
      <c r="O660" s="12">
        <f>8270+10</f>
        <v>8280</v>
      </c>
      <c r="Q660" s="3"/>
      <c r="R660" s="3"/>
      <c r="S660" s="6"/>
      <c r="T660" s="7"/>
      <c r="U660" s="7"/>
      <c r="V660" s="7"/>
      <c r="W660" s="7"/>
      <c r="X660" s="7"/>
      <c r="Y660" s="7"/>
      <c r="Z660" s="7"/>
      <c r="AA660" s="7"/>
      <c r="AB660" s="7"/>
      <c r="AC660" s="7"/>
      <c r="AD660" s="7"/>
      <c r="AE660" s="8"/>
      <c r="AF660" s="8"/>
      <c r="AG660" s="12"/>
    </row>
    <row r="661" spans="1:33" ht="19.7" customHeight="1" x14ac:dyDescent="0.25">
      <c r="A661" s="6">
        <v>44464</v>
      </c>
      <c r="B661" s="7">
        <f t="shared" ref="B661" si="1167">IF(SUM(C661:J661)="","",SUM(C661:J661))</f>
        <v>26529</v>
      </c>
      <c r="C661" s="7">
        <f>26297+75</f>
        <v>26372</v>
      </c>
      <c r="D661" s="7">
        <v>94</v>
      </c>
      <c r="E661" s="7">
        <v>46</v>
      </c>
      <c r="F661" s="7">
        <v>0</v>
      </c>
      <c r="G661" s="7">
        <v>0</v>
      </c>
      <c r="H661" s="7">
        <v>0</v>
      </c>
      <c r="I661" s="7">
        <v>0</v>
      </c>
      <c r="J661" s="7">
        <v>17</v>
      </c>
      <c r="K661" s="7">
        <f t="shared" ref="K661" si="1168">IF(B661=0,"",B661-B609)</f>
        <v>-150771</v>
      </c>
      <c r="L661" s="7">
        <f t="shared" ref="L661" si="1169">IF(C661=0,"",C661-C609)</f>
        <v>-149466</v>
      </c>
      <c r="M661" s="8">
        <f t="shared" ref="M661" si="1170">IF(K661="","",B661/B609-1)</f>
        <v>-0.85037225042301179</v>
      </c>
      <c r="N661" s="8">
        <f t="shared" ref="N661" si="1171">IF(L661="","",C661/C609-1)</f>
        <v>-0.85002104209556517</v>
      </c>
      <c r="O661" s="12">
        <f>4032+7</f>
        <v>4039</v>
      </c>
      <c r="Q661" s="3"/>
      <c r="R661" s="3"/>
      <c r="S661" s="6"/>
      <c r="T661" s="7"/>
      <c r="U661" s="7"/>
      <c r="V661" s="7"/>
      <c r="W661" s="7"/>
      <c r="X661" s="7"/>
      <c r="Y661" s="7"/>
      <c r="Z661" s="7"/>
      <c r="AA661" s="7"/>
      <c r="AB661" s="7"/>
      <c r="AC661" s="7"/>
      <c r="AD661" s="7"/>
      <c r="AE661" s="8"/>
      <c r="AF661" s="8"/>
      <c r="AG661" s="12"/>
    </row>
    <row r="662" spans="1:33" ht="19.7" customHeight="1" x14ac:dyDescent="0.25">
      <c r="A662" s="6">
        <v>44471</v>
      </c>
      <c r="B662" s="7">
        <f t="shared" ref="B662" si="1172">IF(SUM(C662:J662)="","",SUM(C662:J662))</f>
        <v>24362</v>
      </c>
      <c r="C662" s="7">
        <f>24217+33</f>
        <v>24250</v>
      </c>
      <c r="D662" s="7">
        <v>67</v>
      </c>
      <c r="E662" s="7">
        <v>35</v>
      </c>
      <c r="F662" s="7">
        <v>0</v>
      </c>
      <c r="G662" s="7">
        <v>0</v>
      </c>
      <c r="H662" s="7">
        <v>0</v>
      </c>
      <c r="I662" s="7">
        <v>0</v>
      </c>
      <c r="J662" s="7">
        <v>10</v>
      </c>
      <c r="K662" s="7">
        <f t="shared" ref="K662" si="1173">IF(B662=0,"",B662-B610)</f>
        <v>-146408</v>
      </c>
      <c r="L662" s="7">
        <f t="shared" ref="L662" si="1174">IF(C662=0,"",C662-C610)</f>
        <v>-144698</v>
      </c>
      <c r="M662" s="8">
        <f t="shared" ref="M662" si="1175">IF(K662="","",B662/B610-1)</f>
        <v>-0.8573402822509808</v>
      </c>
      <c r="N662" s="8">
        <f t="shared" ref="N662" si="1176">IF(L662="","",C662/C610-1)</f>
        <v>-0.85646471103534816</v>
      </c>
      <c r="O662" s="12">
        <f>3275+1</f>
        <v>3276</v>
      </c>
      <c r="Q662" s="3"/>
      <c r="R662" s="3"/>
      <c r="S662" s="6"/>
      <c r="T662" s="7"/>
      <c r="U662" s="7"/>
      <c r="V662" s="7"/>
      <c r="W662" s="7"/>
      <c r="X662" s="7"/>
      <c r="Y662" s="7"/>
      <c r="Z662" s="7"/>
      <c r="AA662" s="7"/>
      <c r="AB662" s="7"/>
      <c r="AC662" s="7"/>
      <c r="AD662" s="7"/>
      <c r="AE662" s="8"/>
      <c r="AF662" s="8"/>
      <c r="AG662" s="12"/>
    </row>
    <row r="663" spans="1:33" ht="19.7" customHeight="1" x14ac:dyDescent="0.25">
      <c r="A663" s="6">
        <v>44478</v>
      </c>
      <c r="B663" s="7">
        <f t="shared" ref="B663" si="1177">IF(SUM(C663:J663)="","",SUM(C663:J663))</f>
        <v>22959</v>
      </c>
      <c r="C663" s="7">
        <f>22767+63</f>
        <v>22830</v>
      </c>
      <c r="D663" s="7">
        <v>72</v>
      </c>
      <c r="E663" s="7">
        <v>44</v>
      </c>
      <c r="F663" s="7">
        <v>0</v>
      </c>
      <c r="G663" s="7">
        <v>0</v>
      </c>
      <c r="H663" s="7">
        <v>0</v>
      </c>
      <c r="I663" s="7">
        <v>0</v>
      </c>
      <c r="J663" s="7">
        <v>13</v>
      </c>
      <c r="K663" s="7">
        <f t="shared" ref="K663" si="1178">IF(B663=0,"",B663-B611)</f>
        <v>-130766</v>
      </c>
      <c r="L663" s="7">
        <f t="shared" ref="L663" si="1179">IF(C663=0,"",C663-C611)</f>
        <v>-128607</v>
      </c>
      <c r="M663" s="8">
        <f t="shared" ref="M663" si="1180">IF(K663="","",B663/B611-1)</f>
        <v>-0.85064888599772326</v>
      </c>
      <c r="N663" s="8">
        <f t="shared" ref="N663" si="1181">IF(L663="","",C663/C611-1)</f>
        <v>-0.8492442401790844</v>
      </c>
      <c r="O663" s="12">
        <f>3799+1</f>
        <v>3800</v>
      </c>
      <c r="Q663" s="3"/>
      <c r="R663" s="3"/>
      <c r="S663" s="6"/>
      <c r="T663" s="7"/>
      <c r="U663" s="7"/>
      <c r="V663" s="7"/>
      <c r="W663" s="7"/>
      <c r="X663" s="7"/>
      <c r="Y663" s="7"/>
      <c r="Z663" s="7"/>
      <c r="AA663" s="7"/>
      <c r="AB663" s="7"/>
      <c r="AC663" s="7"/>
      <c r="AD663" s="7"/>
      <c r="AE663" s="8"/>
      <c r="AF663" s="8"/>
      <c r="AG663" s="12"/>
    </row>
    <row r="664" spans="1:33" ht="19.7" customHeight="1" x14ac:dyDescent="0.25">
      <c r="A664" s="6">
        <v>44485</v>
      </c>
      <c r="B664" s="7">
        <f t="shared" ref="B664" si="1182">IF(SUM(C664:J664)="","",SUM(C664:J664))</f>
        <v>20543</v>
      </c>
      <c r="C664" s="7">
        <f>20388+21</f>
        <v>20409</v>
      </c>
      <c r="D664" s="7">
        <v>87</v>
      </c>
      <c r="E664" s="7">
        <v>44</v>
      </c>
      <c r="F664" s="7">
        <v>0</v>
      </c>
      <c r="G664" s="7">
        <v>0</v>
      </c>
      <c r="H664" s="7">
        <v>0</v>
      </c>
      <c r="I664" s="7">
        <v>0</v>
      </c>
      <c r="J664" s="7">
        <v>3</v>
      </c>
      <c r="K664" s="7">
        <f t="shared" ref="K664" si="1183">IF(B664=0,"",B664-B612)</f>
        <v>-119843</v>
      </c>
      <c r="L664" s="7">
        <f t="shared" ref="L664" si="1184">IF(C664=0,"",C664-C612)</f>
        <v>-117408</v>
      </c>
      <c r="M664" s="8">
        <f t="shared" ref="M664" si="1185">IF(K664="","",B664/B612-1)</f>
        <v>-0.85366774464690209</v>
      </c>
      <c r="N664" s="8">
        <f t="shared" ref="N664" si="1186">IF(L664="","",C664/C612-1)</f>
        <v>-0.85191231850932758</v>
      </c>
      <c r="O664" s="12">
        <f>3004+1</f>
        <v>3005</v>
      </c>
      <c r="Q664" s="3"/>
      <c r="R664" s="3"/>
      <c r="S664" s="6"/>
      <c r="T664" s="7"/>
      <c r="U664" s="7"/>
      <c r="V664" s="7"/>
      <c r="W664" s="7"/>
      <c r="X664" s="7"/>
      <c r="Y664" s="7"/>
      <c r="Z664" s="7"/>
      <c r="AA664" s="7"/>
      <c r="AB664" s="7"/>
      <c r="AC664" s="7"/>
      <c r="AD664" s="7"/>
      <c r="AE664" s="8"/>
      <c r="AF664" s="8"/>
      <c r="AG664" s="12"/>
    </row>
    <row r="665" spans="1:33" ht="19.7" customHeight="1" x14ac:dyDescent="0.25">
      <c r="A665" s="6">
        <v>44492</v>
      </c>
      <c r="B665" s="7">
        <f t="shared" ref="B665" si="1187">IF(SUM(C665:J665)="","",SUM(C665:J665))</f>
        <v>20015</v>
      </c>
      <c r="C665" s="7">
        <f>19804+43</f>
        <v>19847</v>
      </c>
      <c r="D665" s="7">
        <v>110</v>
      </c>
      <c r="E665" s="7">
        <v>54</v>
      </c>
      <c r="F665" s="7">
        <v>0</v>
      </c>
      <c r="G665" s="7">
        <v>0</v>
      </c>
      <c r="H665" s="7">
        <v>0</v>
      </c>
      <c r="I665" s="7">
        <v>0</v>
      </c>
      <c r="J665" s="7">
        <v>4</v>
      </c>
      <c r="K665" s="7">
        <f t="shared" ref="K665" si="1188">IF(B665=0,"",B665-B613)</f>
        <v>-108866</v>
      </c>
      <c r="L665" s="7">
        <f t="shared" ref="L665" si="1189">IF(C665=0,"",C665-C613)</f>
        <v>-106005</v>
      </c>
      <c r="M665" s="8">
        <f t="shared" ref="M665" si="1190">IF(K665="","",B665/B613-1)</f>
        <v>-0.84470170156966506</v>
      </c>
      <c r="N665" s="8">
        <f t="shared" ref="N665" si="1191">IF(L665="","",C665/C613-1)</f>
        <v>-0.84229889076057596</v>
      </c>
      <c r="O665" s="12">
        <f>2845+0</f>
        <v>2845</v>
      </c>
      <c r="Q665" s="3"/>
      <c r="R665" s="3"/>
      <c r="S665" s="6"/>
      <c r="T665" s="7"/>
      <c r="U665" s="7"/>
      <c r="V665" s="7"/>
      <c r="W665" s="7"/>
      <c r="X665" s="7"/>
      <c r="Y665" s="7"/>
      <c r="Z665" s="7"/>
      <c r="AA665" s="7"/>
      <c r="AB665" s="7"/>
      <c r="AC665" s="7"/>
      <c r="AD665" s="7"/>
      <c r="AE665" s="8"/>
      <c r="AF665" s="8"/>
      <c r="AG665" s="12"/>
    </row>
    <row r="666" spans="1:33" ht="19.7" customHeight="1" x14ac:dyDescent="0.25">
      <c r="A666" s="6">
        <v>44499</v>
      </c>
      <c r="B666" s="7">
        <f t="shared" ref="B666" si="1192">IF(SUM(C666:J666)="","",SUM(C666:J666))</f>
        <v>18984</v>
      </c>
      <c r="C666" s="7">
        <f>18800+35</f>
        <v>18835</v>
      </c>
      <c r="D666" s="7">
        <v>113</v>
      </c>
      <c r="E666" s="7">
        <v>32</v>
      </c>
      <c r="F666" s="7">
        <v>0</v>
      </c>
      <c r="G666" s="7">
        <v>0</v>
      </c>
      <c r="H666" s="7">
        <v>0</v>
      </c>
      <c r="I666" s="7">
        <v>0</v>
      </c>
      <c r="J666" s="7">
        <v>4</v>
      </c>
      <c r="K666" s="7">
        <f t="shared" ref="K666" si="1193">IF(B666=0,"",B666-B614)</f>
        <v>-96825</v>
      </c>
      <c r="L666" s="7">
        <f t="shared" ref="L666" si="1194">IF(C666=0,"",C666-C614)</f>
        <v>-93591</v>
      </c>
      <c r="M666" s="8">
        <f t="shared" ref="M666" si="1195">IF(K666="","",B666/B614-1)</f>
        <v>-0.83607491645727017</v>
      </c>
      <c r="N666" s="8">
        <f t="shared" ref="N666" si="1196">IF(L666="","",C666/C614-1)</f>
        <v>-0.83246757867397225</v>
      </c>
      <c r="O666" s="12">
        <f>2713+1</f>
        <v>2714</v>
      </c>
      <c r="Q666" s="3"/>
      <c r="R666" s="3"/>
      <c r="S666" s="6"/>
      <c r="T666" s="7"/>
      <c r="U666" s="7"/>
      <c r="V666" s="7"/>
      <c r="W666" s="7"/>
      <c r="X666" s="7"/>
      <c r="Y666" s="7"/>
      <c r="Z666" s="7"/>
      <c r="AA666" s="7"/>
      <c r="AB666" s="7"/>
      <c r="AC666" s="7"/>
      <c r="AD666" s="7"/>
      <c r="AE666" s="8"/>
      <c r="AF666" s="8"/>
      <c r="AG666" s="12"/>
    </row>
    <row r="667" spans="1:33" ht="19.7" customHeight="1" x14ac:dyDescent="0.25">
      <c r="A667" s="6">
        <v>44506</v>
      </c>
      <c r="B667" s="7">
        <f t="shared" ref="B667" si="1197">IF(SUM(C667:J667)="","",SUM(C667:J667))</f>
        <v>19012</v>
      </c>
      <c r="C667" s="7">
        <f>18822+49</f>
        <v>18871</v>
      </c>
      <c r="D667" s="7">
        <v>98</v>
      </c>
      <c r="E667" s="7">
        <v>37</v>
      </c>
      <c r="F667" s="7">
        <v>0</v>
      </c>
      <c r="G667" s="7">
        <v>0</v>
      </c>
      <c r="H667" s="7">
        <v>0</v>
      </c>
      <c r="I667" s="7">
        <v>0</v>
      </c>
      <c r="J667" s="7">
        <v>6</v>
      </c>
      <c r="K667" s="7">
        <f t="shared" ref="K667" si="1198">IF(B667=0,"",B667-B615)</f>
        <v>-88119</v>
      </c>
      <c r="L667" s="7">
        <f t="shared" ref="L667" si="1199">IF(C667=0,"",C667-C615)</f>
        <v>-84372</v>
      </c>
      <c r="M667" s="8">
        <f t="shared" ref="M667" si="1200">IF(K667="","",B667/B615-1)</f>
        <v>-0.82253502720967786</v>
      </c>
      <c r="N667" s="8">
        <f t="shared" ref="N667" si="1201">IF(L667="","",C667/C615-1)</f>
        <v>-0.8172176321881387</v>
      </c>
      <c r="O667" s="12">
        <f>2743+5</f>
        <v>2748</v>
      </c>
      <c r="Q667" s="3"/>
      <c r="R667" s="3"/>
      <c r="S667" s="6"/>
      <c r="T667" s="7"/>
      <c r="U667" s="7"/>
      <c r="V667" s="7"/>
      <c r="W667" s="7"/>
      <c r="X667" s="7"/>
      <c r="Y667" s="7"/>
      <c r="Z667" s="7"/>
      <c r="AA667" s="7"/>
      <c r="AB667" s="7"/>
      <c r="AC667" s="7"/>
      <c r="AD667" s="7"/>
      <c r="AE667" s="8"/>
      <c r="AF667" s="8"/>
      <c r="AG667" s="12"/>
    </row>
    <row r="668" spans="1:33" ht="19.7" customHeight="1" x14ac:dyDescent="0.25">
      <c r="A668" s="6">
        <v>44513</v>
      </c>
      <c r="B668" s="7">
        <f t="shared" ref="B668" si="1202">IF(SUM(C668:J668)="","",SUM(C668:J668))</f>
        <v>16798</v>
      </c>
      <c r="C668" s="7">
        <f>16615+29</f>
        <v>16644</v>
      </c>
      <c r="D668" s="7">
        <v>95</v>
      </c>
      <c r="E668" s="7">
        <v>49</v>
      </c>
      <c r="F668" s="7">
        <v>0</v>
      </c>
      <c r="G668" s="7">
        <v>0</v>
      </c>
      <c r="H668" s="7">
        <v>0</v>
      </c>
      <c r="I668" s="7">
        <v>0</v>
      </c>
      <c r="J668" s="7">
        <v>10</v>
      </c>
      <c r="K668" s="7">
        <f t="shared" ref="K668" si="1203">IF(B668=0,"",B668-B616)</f>
        <v>-82803</v>
      </c>
      <c r="L668" s="7">
        <f t="shared" ref="L668" si="1204">IF(C668=0,"",C668-C616)</f>
        <v>-78520</v>
      </c>
      <c r="M668" s="8">
        <f t="shared" ref="M668" si="1205">IF(K668="","",B668/B616-1)</f>
        <v>-0.83134707482856596</v>
      </c>
      <c r="N668" s="8">
        <f t="shared" ref="N668" si="1206">IF(L668="","",C668/C616-1)</f>
        <v>-0.82510192930099624</v>
      </c>
      <c r="O668" s="12">
        <f>2587+1</f>
        <v>2588</v>
      </c>
      <c r="Q668" s="3"/>
      <c r="R668" s="3"/>
      <c r="S668" s="6"/>
      <c r="T668" s="7"/>
      <c r="U668" s="7"/>
      <c r="V668" s="7"/>
      <c r="W668" s="7"/>
      <c r="X668" s="7"/>
      <c r="Y668" s="7"/>
      <c r="Z668" s="7"/>
      <c r="AA668" s="7"/>
      <c r="AB668" s="7"/>
      <c r="AC668" s="7"/>
      <c r="AD668" s="7"/>
      <c r="AE668" s="8"/>
      <c r="AF668" s="8"/>
      <c r="AG668" s="12"/>
    </row>
    <row r="669" spans="1:33" ht="19.7" customHeight="1" x14ac:dyDescent="0.25">
      <c r="A669" s="6">
        <v>44520</v>
      </c>
      <c r="B669" s="7">
        <f t="shared" ref="B669" si="1207">IF(SUM(C669:J669)="","",SUM(C669:J669))</f>
        <v>16902</v>
      </c>
      <c r="C669" s="7">
        <f>16696+34</f>
        <v>16730</v>
      </c>
      <c r="D669" s="7">
        <v>141</v>
      </c>
      <c r="E669" s="7">
        <v>23</v>
      </c>
      <c r="F669" s="7">
        <v>0</v>
      </c>
      <c r="G669" s="7">
        <v>0</v>
      </c>
      <c r="H669" s="7">
        <v>0</v>
      </c>
      <c r="I669" s="7">
        <v>0</v>
      </c>
      <c r="J669" s="7">
        <v>8</v>
      </c>
      <c r="K669" s="7">
        <f t="shared" ref="K669" si="1208">IF(B669=0,"",B669-B617)</f>
        <v>-79669</v>
      </c>
      <c r="L669" s="7">
        <f t="shared" ref="L669" si="1209">IF(C669=0,"",C669-C617)</f>
        <v>-74755</v>
      </c>
      <c r="M669" s="8">
        <f t="shared" ref="M669" si="1210">IF(K669="","",B669/B617-1)</f>
        <v>-0.82497851321825388</v>
      </c>
      <c r="N669" s="8">
        <f t="shared" ref="N669" si="1211">IF(L669="","",C669/C617-1)</f>
        <v>-0.81712849100945517</v>
      </c>
      <c r="O669" s="12">
        <f>2755+2</f>
        <v>2757</v>
      </c>
      <c r="Q669" s="3"/>
      <c r="R669" s="3"/>
      <c r="S669" s="6"/>
      <c r="T669" s="7"/>
      <c r="U669" s="7"/>
      <c r="V669" s="7"/>
      <c r="W669" s="7"/>
      <c r="X669" s="7"/>
      <c r="Y669" s="7"/>
      <c r="Z669" s="7"/>
      <c r="AA669" s="7"/>
      <c r="AB669" s="7"/>
      <c r="AC669" s="7"/>
      <c r="AD669" s="7"/>
      <c r="AE669" s="8"/>
      <c r="AF669" s="8"/>
      <c r="AG669" s="12"/>
    </row>
    <row r="670" spans="1:33" ht="19.7" customHeight="1" x14ac:dyDescent="0.25">
      <c r="A670" s="6">
        <v>44527</v>
      </c>
      <c r="B670" s="7">
        <f t="shared" ref="B670" si="1212">IF(SUM(C670:J670)="","",SUM(C670:J670))</f>
        <v>14405</v>
      </c>
      <c r="C670" s="7">
        <f>14188+21</f>
        <v>14209</v>
      </c>
      <c r="D670" s="7">
        <v>165</v>
      </c>
      <c r="E670" s="7">
        <v>24</v>
      </c>
      <c r="F670" s="7">
        <v>0</v>
      </c>
      <c r="G670" s="7">
        <v>0</v>
      </c>
      <c r="H670" s="7">
        <v>0</v>
      </c>
      <c r="I670" s="7">
        <v>0</v>
      </c>
      <c r="J670" s="7">
        <v>7</v>
      </c>
      <c r="K670" s="7">
        <f t="shared" ref="K670" si="1213">IF(B670=0,"",B670-B618)</f>
        <v>-72462</v>
      </c>
      <c r="L670" s="7">
        <f t="shared" ref="L670" si="1214">IF(C670=0,"",C670-C618)</f>
        <v>-67010</v>
      </c>
      <c r="M670" s="8">
        <f t="shared" ref="M670" si="1215">IF(K670="","",B670/B618-1)</f>
        <v>-0.83417177984735291</v>
      </c>
      <c r="N670" s="8">
        <f t="shared" ref="N670" si="1216">IF(L670="","",C670/C618-1)</f>
        <v>-0.82505325108656846</v>
      </c>
      <c r="O670" s="12">
        <f>1956+0</f>
        <v>1956</v>
      </c>
      <c r="Q670" s="3"/>
      <c r="R670" s="3"/>
      <c r="S670" s="6"/>
      <c r="T670" s="7"/>
      <c r="U670" s="7"/>
      <c r="V670" s="7"/>
      <c r="W670" s="7"/>
      <c r="X670" s="7"/>
      <c r="Y670" s="7"/>
      <c r="Z670" s="7"/>
      <c r="AA670" s="7"/>
      <c r="AB670" s="7"/>
      <c r="AC670" s="7"/>
      <c r="AD670" s="7"/>
      <c r="AE670" s="8"/>
      <c r="AF670" s="8"/>
      <c r="AG670" s="12"/>
    </row>
    <row r="671" spans="1:33" ht="19.7" customHeight="1" x14ac:dyDescent="0.25">
      <c r="A671" s="6">
        <v>44534</v>
      </c>
      <c r="B671" s="7">
        <f t="shared" ref="B671" si="1217">IF(SUM(C671:J671)="","",SUM(C671:J671))</f>
        <v>15371</v>
      </c>
      <c r="C671" s="7">
        <f>15158+32</f>
        <v>15190</v>
      </c>
      <c r="D671" s="7">
        <v>149</v>
      </c>
      <c r="E671" s="7">
        <v>27</v>
      </c>
      <c r="F671" s="7">
        <v>0</v>
      </c>
      <c r="G671" s="7">
        <v>0</v>
      </c>
      <c r="H671" s="7">
        <v>0</v>
      </c>
      <c r="I671" s="7">
        <v>0</v>
      </c>
      <c r="J671" s="7">
        <v>5</v>
      </c>
      <c r="K671" s="7">
        <f t="shared" ref="K671" si="1218">IF(B671=0,"",B671-B619)</f>
        <v>-73639</v>
      </c>
      <c r="L671" s="7">
        <f t="shared" ref="L671" si="1219">IF(C671=0,"",C671-C619)</f>
        <v>-67424</v>
      </c>
      <c r="M671" s="8">
        <f t="shared" ref="M671" si="1220">IF(K671="","",B671/B619-1)</f>
        <v>-0.82731153802943491</v>
      </c>
      <c r="N671" s="8">
        <f t="shared" ref="N671" si="1221">IF(L671="","",C671/C619-1)</f>
        <v>-0.81613285883748521</v>
      </c>
      <c r="O671" s="12">
        <f>2696+1</f>
        <v>2697</v>
      </c>
      <c r="Q671" s="3"/>
      <c r="R671" s="3"/>
      <c r="S671" s="6"/>
      <c r="T671" s="7"/>
      <c r="U671" s="7"/>
      <c r="V671" s="7"/>
      <c r="W671" s="7"/>
      <c r="X671" s="7"/>
      <c r="Y671" s="7"/>
      <c r="Z671" s="7"/>
      <c r="AA671" s="7"/>
      <c r="AB671" s="7"/>
      <c r="AC671" s="7"/>
      <c r="AD671" s="7"/>
      <c r="AE671" s="8"/>
      <c r="AF671" s="8"/>
      <c r="AG671" s="12"/>
    </row>
    <row r="672" spans="1:33" ht="19.7" customHeight="1" x14ac:dyDescent="0.25">
      <c r="A672" s="6">
        <v>44541</v>
      </c>
      <c r="B672" s="7">
        <f t="shared" ref="B672" si="1222">IF(SUM(C672:J672)="","",SUM(C672:J672))</f>
        <v>13837</v>
      </c>
      <c r="C672" s="7">
        <f>13634+23</f>
        <v>13657</v>
      </c>
      <c r="D672" s="7">
        <v>154</v>
      </c>
      <c r="E672" s="7">
        <v>23</v>
      </c>
      <c r="F672" s="7">
        <v>0</v>
      </c>
      <c r="G672" s="7">
        <v>0</v>
      </c>
      <c r="H672" s="7">
        <v>0</v>
      </c>
      <c r="I672" s="7">
        <v>0</v>
      </c>
      <c r="J672" s="7">
        <v>3</v>
      </c>
      <c r="K672" s="7">
        <f t="shared" ref="K672" si="1223">IF(B672=0,"",B672-B620)</f>
        <v>-69297</v>
      </c>
      <c r="L672" s="7">
        <f t="shared" ref="L672" si="1224">IF(C672=0,"",C672-C620)</f>
        <v>-62323</v>
      </c>
      <c r="M672" s="8">
        <f t="shared" ref="M672" si="1225">IF(K672="","",B672/B620-1)</f>
        <v>-0.83355787042605911</v>
      </c>
      <c r="N672" s="8">
        <f t="shared" ref="N672" si="1226">IF(L672="","",C672/C620-1)</f>
        <v>-0.82025533035009213</v>
      </c>
      <c r="O672" s="12">
        <f>2493+0</f>
        <v>2493</v>
      </c>
      <c r="Q672" s="3"/>
      <c r="R672" s="3"/>
      <c r="S672" s="6"/>
      <c r="T672" s="7"/>
      <c r="U672" s="7"/>
      <c r="V672" s="7"/>
      <c r="W672" s="7"/>
      <c r="X672" s="7"/>
      <c r="Y672" s="7"/>
      <c r="Z672" s="7"/>
      <c r="AA672" s="7"/>
      <c r="AB672" s="7"/>
      <c r="AC672" s="7"/>
      <c r="AD672" s="7"/>
      <c r="AE672" s="8"/>
      <c r="AF672" s="8"/>
      <c r="AG672" s="12"/>
    </row>
    <row r="673" spans="1:33" ht="19.7" customHeight="1" x14ac:dyDescent="0.25">
      <c r="A673" s="6">
        <v>44548</v>
      </c>
      <c r="B673" s="7">
        <f t="shared" ref="B673" si="1227">IF(SUM(C673:J673)="","",SUM(C673:J673))</f>
        <v>14426</v>
      </c>
      <c r="C673" s="7">
        <f>14234+14</f>
        <v>14248</v>
      </c>
      <c r="D673" s="7">
        <v>156</v>
      </c>
      <c r="E673" s="7">
        <v>21</v>
      </c>
      <c r="F673" s="7">
        <v>0</v>
      </c>
      <c r="G673" s="7">
        <v>0</v>
      </c>
      <c r="H673" s="7">
        <v>0</v>
      </c>
      <c r="I673" s="7">
        <v>0</v>
      </c>
      <c r="J673" s="7">
        <v>1</v>
      </c>
      <c r="K673" s="7">
        <f t="shared" ref="K673" si="1228">IF(B673=0,"",B673-B621)</f>
        <v>-68528</v>
      </c>
      <c r="L673" s="7">
        <f t="shared" ref="L673" si="1229">IF(C673=0,"",C673-C621)</f>
        <v>-60798</v>
      </c>
      <c r="M673" s="8">
        <f t="shared" ref="M673" si="1230">IF(K673="","",B673/B621-1)</f>
        <v>-0.82609639077078867</v>
      </c>
      <c r="N673" s="8">
        <f t="shared" ref="N673" si="1231">IF(L673="","",C673/C621-1)</f>
        <v>-0.8101431122245023</v>
      </c>
      <c r="O673" s="12">
        <f>2506+0</f>
        <v>2506</v>
      </c>
      <c r="Q673" s="3"/>
      <c r="R673" s="3"/>
      <c r="S673" s="6"/>
      <c r="T673" s="7"/>
      <c r="U673" s="7"/>
      <c r="V673" s="7"/>
      <c r="W673" s="7"/>
      <c r="X673" s="7"/>
      <c r="Y673" s="7"/>
      <c r="Z673" s="7"/>
      <c r="AA673" s="7"/>
      <c r="AB673" s="7"/>
      <c r="AC673" s="7"/>
      <c r="AD673" s="7"/>
      <c r="AE673" s="8"/>
      <c r="AF673" s="8"/>
      <c r="AG673" s="12"/>
    </row>
    <row r="674" spans="1:33" ht="19.7" customHeight="1" x14ac:dyDescent="0.25">
      <c r="A674" s="6">
        <v>44555</v>
      </c>
      <c r="B674" s="7">
        <f t="shared" ref="B674" si="1232">IF(SUM(C674:J674)="","",SUM(C674:J674))</f>
        <v>12475</v>
      </c>
      <c r="C674" s="7">
        <f>12288+18</f>
        <v>12306</v>
      </c>
      <c r="D674" s="7">
        <v>143</v>
      </c>
      <c r="E674" s="7">
        <v>17</v>
      </c>
      <c r="F674" s="7">
        <v>0</v>
      </c>
      <c r="G674" s="7">
        <v>0</v>
      </c>
      <c r="H674" s="7">
        <v>0</v>
      </c>
      <c r="I674" s="7">
        <v>0</v>
      </c>
      <c r="J674" s="7">
        <v>9</v>
      </c>
      <c r="K674" s="7">
        <f t="shared" ref="K674" si="1233">IF(B674=0,"",B674-B622)</f>
        <v>-65165</v>
      </c>
      <c r="L674" s="7">
        <f t="shared" ref="L674" si="1234">IF(C674=0,"",C674-C622)</f>
        <v>-57469</v>
      </c>
      <c r="M674" s="8">
        <f t="shared" ref="M674" si="1235">IF(K674="","",B674/B622-1)</f>
        <v>-0.83932251416795467</v>
      </c>
      <c r="N674" s="8">
        <f t="shared" ref="N674" si="1236">IF(L674="","",C674/C622-1)</f>
        <v>-0.82363310641347187</v>
      </c>
      <c r="O674" s="12">
        <f>1849+1</f>
        <v>1850</v>
      </c>
      <c r="Q674" s="3"/>
      <c r="R674" s="3"/>
      <c r="S674" s="6"/>
      <c r="T674" s="7"/>
      <c r="U674" s="7"/>
      <c r="V674" s="7"/>
      <c r="W674" s="7"/>
      <c r="X674" s="7"/>
      <c r="Y674" s="7"/>
      <c r="Z674" s="7"/>
      <c r="AA674" s="7"/>
      <c r="AB674" s="7"/>
      <c r="AC674" s="7"/>
      <c r="AD674" s="7"/>
      <c r="AE674" s="8"/>
      <c r="AF674" s="8"/>
      <c r="AG674" s="12"/>
    </row>
    <row r="675" spans="1:33" ht="19.7" customHeight="1" x14ac:dyDescent="0.25">
      <c r="A675" s="6">
        <v>44562</v>
      </c>
      <c r="B675" s="7">
        <f t="shared" ref="B675" si="1237">IF(SUM(C675:J675)="","",SUM(C675:J675))</f>
        <v>13371</v>
      </c>
      <c r="C675" s="7">
        <f>13152+5</f>
        <v>13157</v>
      </c>
      <c r="D675" s="7">
        <v>172</v>
      </c>
      <c r="E675" s="7">
        <v>37</v>
      </c>
      <c r="F675" s="7">
        <v>0</v>
      </c>
      <c r="G675" s="7">
        <v>0</v>
      </c>
      <c r="H675" s="7">
        <v>0</v>
      </c>
      <c r="I675" s="7">
        <v>0</v>
      </c>
      <c r="J675" s="7">
        <v>5</v>
      </c>
      <c r="K675" s="7">
        <f t="shared" ref="K675" si="1238">IF(B675=0,"",B675-B623)</f>
        <v>-67040</v>
      </c>
      <c r="L675" s="7">
        <f t="shared" ref="L675" si="1239">IF(C675=0,"",C675-C623)</f>
        <v>-58744</v>
      </c>
      <c r="M675" s="8">
        <f t="shared" ref="M675" si="1240">IF(K675="","",B675/B623-1)</f>
        <v>-0.83371678004253147</v>
      </c>
      <c r="N675" s="8">
        <f t="shared" ref="N675" si="1241">IF(L675="","",C675/C623-1)</f>
        <v>-0.81701228077495447</v>
      </c>
      <c r="O675" s="12">
        <f>2140+1</f>
        <v>2141</v>
      </c>
      <c r="Q675" s="3"/>
      <c r="R675" s="3"/>
      <c r="S675" s="6"/>
      <c r="T675" s="7"/>
      <c r="U675" s="7"/>
      <c r="V675" s="7"/>
      <c r="W675" s="7"/>
      <c r="X675" s="7"/>
      <c r="Y675" s="7"/>
      <c r="Z675" s="7"/>
      <c r="AA675" s="7"/>
      <c r="AB675" s="7"/>
      <c r="AC675" s="7"/>
      <c r="AD675" s="7"/>
      <c r="AE675" s="8"/>
      <c r="AF675" s="8"/>
      <c r="AG675" s="12"/>
    </row>
    <row r="676" spans="1:33" ht="19.7" customHeight="1" x14ac:dyDescent="0.25">
      <c r="A676" s="6">
        <v>44569</v>
      </c>
      <c r="B676" s="7">
        <f t="shared" ref="B676" si="1242">IF(SUM(C676:J676)="","",SUM(C676:J676))</f>
        <v>14159</v>
      </c>
      <c r="C676" s="7">
        <f>13937+40</f>
        <v>13977</v>
      </c>
      <c r="D676" s="7">
        <v>155</v>
      </c>
      <c r="E676" s="7">
        <v>23</v>
      </c>
      <c r="F676" s="7">
        <v>0</v>
      </c>
      <c r="G676" s="7">
        <v>0</v>
      </c>
      <c r="H676" s="7">
        <v>0</v>
      </c>
      <c r="I676" s="7">
        <v>0</v>
      </c>
      <c r="J676" s="7">
        <v>4</v>
      </c>
      <c r="K676" s="7">
        <f t="shared" ref="K676" si="1243">IF(B676=0,"",B676-B624)</f>
        <v>-71477</v>
      </c>
      <c r="L676" s="7">
        <f t="shared" ref="L676" si="1244">IF(C676=0,"",C676-C624)</f>
        <v>-62842</v>
      </c>
      <c r="M676" s="8">
        <f t="shared" ref="M676" si="1245">IF(K676="","",B676/B624-1)</f>
        <v>-0.8346606567331496</v>
      </c>
      <c r="N676" s="8">
        <f t="shared" ref="N676" si="1246">IF(L676="","",C676/C624-1)</f>
        <v>-0.81805282547286473</v>
      </c>
      <c r="O676" s="12">
        <f>3315+2</f>
        <v>3317</v>
      </c>
      <c r="Q676" s="3"/>
      <c r="R676" s="3"/>
      <c r="S676" s="6"/>
      <c r="T676" s="7"/>
      <c r="U676" s="7"/>
      <c r="V676" s="7"/>
      <c r="W676" s="7"/>
      <c r="X676" s="7"/>
      <c r="Y676" s="7"/>
      <c r="Z676" s="7"/>
      <c r="AA676" s="7"/>
      <c r="AB676" s="7"/>
      <c r="AC676" s="7"/>
      <c r="AD676" s="7"/>
      <c r="AE676" s="8"/>
      <c r="AF676" s="8"/>
      <c r="AG676" s="12"/>
    </row>
    <row r="677" spans="1:33" ht="19.7" customHeight="1" x14ac:dyDescent="0.25">
      <c r="A677" s="6">
        <v>44576</v>
      </c>
      <c r="B677" s="7">
        <f t="shared" ref="B677" si="1247">IF(SUM(C677:J677)="","",SUM(C677:J677))</f>
        <v>13455</v>
      </c>
      <c r="C677" s="7">
        <f>13264+27</f>
        <v>13291</v>
      </c>
      <c r="D677" s="7">
        <v>142</v>
      </c>
      <c r="E677" s="7">
        <v>18</v>
      </c>
      <c r="F677" s="7">
        <v>0</v>
      </c>
      <c r="G677" s="7">
        <v>0</v>
      </c>
      <c r="H677" s="7">
        <v>0</v>
      </c>
      <c r="I677" s="7">
        <v>0</v>
      </c>
      <c r="J677" s="7">
        <v>4</v>
      </c>
      <c r="K677" s="7">
        <f t="shared" ref="K677" si="1248">IF(B677=0,"",B677-B625)</f>
        <v>-65912</v>
      </c>
      <c r="L677" s="7">
        <f t="shared" ref="L677" si="1249">IF(C677=0,"",C677-C625)</f>
        <v>-58078</v>
      </c>
      <c r="M677" s="8">
        <f t="shared" ref="M677" si="1250">IF(K677="","",B677/B625-1)</f>
        <v>-0.83047110259931711</v>
      </c>
      <c r="N677" s="8">
        <f t="shared" ref="N677" si="1251">IF(L677="","",C677/C625-1)</f>
        <v>-0.81377068475108238</v>
      </c>
      <c r="O677" s="12">
        <f>3067+1</f>
        <v>3068</v>
      </c>
      <c r="Q677" s="3"/>
      <c r="R677" s="3"/>
      <c r="S677" s="6"/>
      <c r="T677" s="7"/>
      <c r="U677" s="7"/>
      <c r="V677" s="7"/>
      <c r="W677" s="7"/>
      <c r="X677" s="7"/>
      <c r="Y677" s="7"/>
      <c r="Z677" s="7"/>
      <c r="AA677" s="7"/>
      <c r="AB677" s="7"/>
      <c r="AC677" s="7"/>
      <c r="AD677" s="7"/>
      <c r="AE677" s="8"/>
      <c r="AF677" s="8"/>
      <c r="AG677" s="12"/>
    </row>
    <row r="678" spans="1:33" ht="19.7" customHeight="1" x14ac:dyDescent="0.25">
      <c r="A678" s="6">
        <v>44583</v>
      </c>
      <c r="B678" s="7">
        <f t="shared" ref="B678" si="1252">IF(SUM(C678:J678)="","",SUM(C678:J678))</f>
        <v>13468</v>
      </c>
      <c r="C678" s="7">
        <f>13229+16</f>
        <v>13245</v>
      </c>
      <c r="D678" s="7">
        <v>199</v>
      </c>
      <c r="E678" s="7">
        <v>19</v>
      </c>
      <c r="F678" s="7">
        <v>0</v>
      </c>
      <c r="G678" s="7">
        <v>0</v>
      </c>
      <c r="H678" s="7">
        <v>0</v>
      </c>
      <c r="I678" s="7">
        <v>0</v>
      </c>
      <c r="J678" s="7">
        <v>5</v>
      </c>
      <c r="K678" s="7">
        <f t="shared" ref="K678" si="1253">IF(B678=0,"",B678-B626)</f>
        <v>-64209</v>
      </c>
      <c r="L678" s="7">
        <f t="shared" ref="L678" si="1254">IF(C678=0,"",C678-C626)</f>
        <v>-57563</v>
      </c>
      <c r="M678" s="8">
        <f t="shared" ref="M678" si="1255">IF(K678="","",B678/B626-1)</f>
        <v>-0.8266153430230313</v>
      </c>
      <c r="N678" s="8">
        <f t="shared" ref="N678" si="1256">IF(L678="","",C678/C626-1)</f>
        <v>-0.81294486498700713</v>
      </c>
      <c r="O678" s="12">
        <f>2672+0</f>
        <v>2672</v>
      </c>
      <c r="Q678" s="3"/>
      <c r="R678" s="3"/>
      <c r="S678" s="6"/>
      <c r="T678" s="7"/>
      <c r="U678" s="7"/>
      <c r="V678" s="7"/>
      <c r="W678" s="7"/>
      <c r="X678" s="7"/>
      <c r="Y678" s="7"/>
      <c r="Z678" s="7"/>
      <c r="AA678" s="7"/>
      <c r="AB678" s="7"/>
      <c r="AC678" s="7"/>
      <c r="AD678" s="7"/>
      <c r="AE678" s="8"/>
      <c r="AF678" s="8"/>
      <c r="AG678" s="12"/>
    </row>
    <row r="679" spans="1:33" ht="19.7" customHeight="1" x14ac:dyDescent="0.25">
      <c r="A679" s="6">
        <v>44590</v>
      </c>
      <c r="B679" s="7">
        <f t="shared" ref="B679" si="1257">IF(SUM(C679:J679)="","",SUM(C679:J679))</f>
        <v>13718</v>
      </c>
      <c r="C679" s="7">
        <f>13511+25</f>
        <v>13536</v>
      </c>
      <c r="D679" s="7">
        <v>157</v>
      </c>
      <c r="E679" s="7">
        <v>20</v>
      </c>
      <c r="F679" s="7">
        <v>0</v>
      </c>
      <c r="G679" s="7">
        <v>0</v>
      </c>
      <c r="H679" s="7">
        <v>0</v>
      </c>
      <c r="I679" s="7">
        <v>0</v>
      </c>
      <c r="J679" s="7">
        <v>5</v>
      </c>
      <c r="K679" s="7">
        <f t="shared" ref="K679" si="1258">IF(B679=0,"",B679-B627)</f>
        <v>-67929</v>
      </c>
      <c r="L679" s="7">
        <f t="shared" ref="L679" si="1259">IF(C679=0,"",C679-C627)</f>
        <v>-57909</v>
      </c>
      <c r="M679" s="8">
        <f t="shared" ref="M679" si="1260">IF(K679="","",B679/B627-1)</f>
        <v>-0.83198402880693711</v>
      </c>
      <c r="N679" s="8">
        <f t="shared" ref="N679" si="1261">IF(L679="","",C679/C627-1)</f>
        <v>-0.81053957589754355</v>
      </c>
      <c r="O679" s="12">
        <f>2761+4</f>
        <v>2765</v>
      </c>
      <c r="Q679" s="3"/>
      <c r="R679" s="3"/>
      <c r="S679" s="6"/>
      <c r="T679" s="7"/>
      <c r="U679" s="7"/>
      <c r="V679" s="7"/>
      <c r="W679" s="7"/>
      <c r="X679" s="7"/>
      <c r="Y679" s="7"/>
      <c r="Z679" s="7"/>
      <c r="AA679" s="7"/>
      <c r="AB679" s="7"/>
      <c r="AC679" s="7"/>
      <c r="AD679" s="7"/>
      <c r="AE679" s="8"/>
      <c r="AF679" s="8"/>
      <c r="AG679" s="12"/>
    </row>
    <row r="680" spans="1:33" ht="19.7" customHeight="1" x14ac:dyDescent="0.25">
      <c r="A680" s="6">
        <v>44597</v>
      </c>
      <c r="B680" s="7">
        <f t="shared" ref="B680" si="1262">IF(SUM(C680:J680)="","",SUM(C680:J680))</f>
        <v>13325</v>
      </c>
      <c r="C680" s="7">
        <f>13135+15</f>
        <v>13150</v>
      </c>
      <c r="D680" s="7">
        <v>156</v>
      </c>
      <c r="E680" s="7">
        <v>15</v>
      </c>
      <c r="F680" s="7">
        <v>0</v>
      </c>
      <c r="G680" s="7">
        <v>0</v>
      </c>
      <c r="H680" s="7">
        <v>0</v>
      </c>
      <c r="I680" s="7">
        <v>0</v>
      </c>
      <c r="J680" s="7">
        <v>4</v>
      </c>
      <c r="K680" s="7">
        <f t="shared" ref="K680" si="1263">IF(B680=0,"",B680-B628)</f>
        <v>-67512</v>
      </c>
      <c r="L680" s="7">
        <f t="shared" ref="L680" si="1264">IF(C680=0,"",C680-C628)</f>
        <v>-56734</v>
      </c>
      <c r="M680" s="8">
        <f t="shared" ref="M680" si="1265">IF(K680="","",B680/B628-1)</f>
        <v>-0.83516211635760851</v>
      </c>
      <c r="N680" s="8">
        <f t="shared" ref="N680" si="1266">IF(L680="","",C680/C628-1)</f>
        <v>-0.81183103428538717</v>
      </c>
      <c r="O680" s="12">
        <f>2884+5</f>
        <v>2889</v>
      </c>
      <c r="Q680" s="3"/>
      <c r="R680" s="3"/>
      <c r="S680" s="6"/>
      <c r="T680" s="7"/>
      <c r="U680" s="7"/>
      <c r="V680" s="7"/>
      <c r="W680" s="7"/>
      <c r="X680" s="7"/>
      <c r="Y680" s="7"/>
      <c r="Z680" s="7"/>
      <c r="AA680" s="7"/>
      <c r="AB680" s="7"/>
      <c r="AC680" s="7"/>
      <c r="AD680" s="7"/>
      <c r="AE680" s="8"/>
      <c r="AF680" s="8"/>
      <c r="AG680" s="12"/>
    </row>
    <row r="681" spans="1:33" ht="19.7" customHeight="1" x14ac:dyDescent="0.25">
      <c r="A681" s="6">
        <v>44604</v>
      </c>
      <c r="B681" s="7">
        <f t="shared" ref="B681" si="1267">IF(SUM(C681:J681)="","",SUM(C681:J681))</f>
        <v>12775</v>
      </c>
      <c r="C681" s="7">
        <f>12614+15</f>
        <v>12629</v>
      </c>
      <c r="D681" s="7">
        <v>133</v>
      </c>
      <c r="E681" s="7">
        <v>10</v>
      </c>
      <c r="F681" s="7">
        <v>0</v>
      </c>
      <c r="G681" s="7">
        <v>0</v>
      </c>
      <c r="H681" s="7">
        <v>0</v>
      </c>
      <c r="I681" s="7">
        <v>0</v>
      </c>
      <c r="J681" s="7">
        <v>3</v>
      </c>
      <c r="K681" s="7">
        <f t="shared" ref="K681" si="1268">IF(B681=0,"",B681-B629)</f>
        <v>-66501</v>
      </c>
      <c r="L681" s="7">
        <f t="shared" ref="L681" si="1269">IF(C681=0,"",C681-C629)</f>
        <v>-56358</v>
      </c>
      <c r="M681" s="8">
        <f t="shared" ref="M681" si="1270">IF(K681="","",B681/B629-1)</f>
        <v>-0.83885412987537211</v>
      </c>
      <c r="N681" s="8">
        <f t="shared" ref="N681" si="1271">IF(L681="","",C681/C629-1)</f>
        <v>-0.81693652427268904</v>
      </c>
      <c r="O681" s="12">
        <f>2495+3</f>
        <v>2498</v>
      </c>
      <c r="Q681" s="3"/>
      <c r="R681" s="3"/>
      <c r="S681" s="6"/>
      <c r="T681" s="7"/>
      <c r="U681" s="7"/>
      <c r="V681" s="7"/>
      <c r="W681" s="7"/>
      <c r="X681" s="7"/>
      <c r="Y681" s="7"/>
      <c r="Z681" s="7"/>
      <c r="AA681" s="7"/>
      <c r="AB681" s="7"/>
      <c r="AC681" s="7"/>
      <c r="AD681" s="7"/>
      <c r="AE681" s="8"/>
      <c r="AF681" s="8"/>
      <c r="AG681" s="12"/>
    </row>
    <row r="682" spans="1:33" ht="19.7" customHeight="1" x14ac:dyDescent="0.25">
      <c r="A682" s="6">
        <v>44611</v>
      </c>
      <c r="B682" s="7">
        <f t="shared" ref="B682" si="1272">IF(SUM(C682:J682)="","",SUM(C682:J682))</f>
        <v>13146</v>
      </c>
      <c r="C682" s="7">
        <f>12953+10</f>
        <v>12963</v>
      </c>
      <c r="D682" s="7">
        <v>166</v>
      </c>
      <c r="E682" s="7">
        <v>9</v>
      </c>
      <c r="F682" s="7">
        <v>0</v>
      </c>
      <c r="G682" s="7">
        <v>0</v>
      </c>
      <c r="H682" s="7">
        <v>0</v>
      </c>
      <c r="I682" s="7">
        <v>0</v>
      </c>
      <c r="J682" s="7">
        <v>8</v>
      </c>
      <c r="K682" s="7">
        <f t="shared" ref="K682" si="1273">IF(B682=0,"",B682-B630)</f>
        <v>-61130</v>
      </c>
      <c r="L682" s="7">
        <f t="shared" ref="L682" si="1274">IF(C682=0,"",C682-C630)</f>
        <v>-51851</v>
      </c>
      <c r="M682" s="8">
        <f t="shared" ref="M682" si="1275">IF(K682="","",B682/B630-1)</f>
        <v>-0.82301147073078784</v>
      </c>
      <c r="N682" s="8">
        <f t="shared" ref="N682" si="1276">IF(L682="","",C682/C630-1)</f>
        <v>-0.79999691424692199</v>
      </c>
      <c r="O682" s="12">
        <f>2520+1</f>
        <v>2521</v>
      </c>
      <c r="Q682" s="3"/>
      <c r="R682" s="3"/>
      <c r="S682" s="6"/>
      <c r="T682" s="7"/>
      <c r="U682" s="7"/>
      <c r="V682" s="7"/>
      <c r="W682" s="7"/>
      <c r="X682" s="7"/>
      <c r="Y682" s="7"/>
      <c r="Z682" s="7"/>
      <c r="AA682" s="7"/>
      <c r="AB682" s="7"/>
      <c r="AC682" s="7"/>
      <c r="AD682" s="7"/>
      <c r="AE682" s="8"/>
      <c r="AF682" s="8"/>
      <c r="AG682" s="12"/>
    </row>
    <row r="683" spans="1:33" ht="19.7" customHeight="1" x14ac:dyDescent="0.25">
      <c r="A683" s="6">
        <v>44618</v>
      </c>
      <c r="B683" s="7">
        <f t="shared" ref="B683" si="1277">IF(SUM(C683:J683)="","",SUM(C683:J683))</f>
        <v>13458</v>
      </c>
      <c r="C683" s="7">
        <f>13269+19</f>
        <v>13288</v>
      </c>
      <c r="D683" s="7">
        <v>157</v>
      </c>
      <c r="E683" s="7">
        <v>7</v>
      </c>
      <c r="F683" s="7">
        <v>0</v>
      </c>
      <c r="G683" s="7">
        <v>0</v>
      </c>
      <c r="H683" s="7">
        <v>0</v>
      </c>
      <c r="I683" s="7">
        <v>0</v>
      </c>
      <c r="J683" s="7">
        <v>6</v>
      </c>
      <c r="K683" s="7">
        <f t="shared" ref="K683" si="1278">IF(B683=0,"",B683-B631)</f>
        <v>-58260</v>
      </c>
      <c r="L683" s="7">
        <f t="shared" ref="L683" si="1279">IF(C683=0,"",C683-C631)</f>
        <v>-49676</v>
      </c>
      <c r="M683" s="8">
        <f t="shared" ref="M683" si="1280">IF(K683="","",B683/B631-1)</f>
        <v>-0.81234836442734037</v>
      </c>
      <c r="N683" s="8">
        <f t="shared" ref="N683" si="1281">IF(L683="","",C683/C631-1)</f>
        <v>-0.78895877009084558</v>
      </c>
      <c r="O683" s="12">
        <f>2211+3</f>
        <v>2214</v>
      </c>
      <c r="Q683" s="3"/>
      <c r="R683" s="3"/>
      <c r="S683" s="6"/>
      <c r="T683" s="7"/>
      <c r="U683" s="7"/>
      <c r="V683" s="7"/>
      <c r="W683" s="7"/>
      <c r="X683" s="7"/>
      <c r="Y683" s="7"/>
      <c r="Z683" s="7"/>
      <c r="AA683" s="7"/>
      <c r="AB683" s="7"/>
      <c r="AC683" s="7"/>
      <c r="AD683" s="7"/>
      <c r="AE683" s="8"/>
      <c r="AF683" s="8"/>
      <c r="AG683" s="12"/>
    </row>
    <row r="684" spans="1:33" ht="19.7" customHeight="1" x14ac:dyDescent="0.25">
      <c r="A684" s="6">
        <v>44625</v>
      </c>
      <c r="B684" s="7">
        <f t="shared" ref="B684" si="1282">IF(SUM(C684:J684)="","",SUM(C684:J684))</f>
        <v>13396</v>
      </c>
      <c r="C684" s="7">
        <f>13179+20</f>
        <v>13199</v>
      </c>
      <c r="D684" s="7">
        <v>184</v>
      </c>
      <c r="E684" s="7">
        <v>11</v>
      </c>
      <c r="F684" s="7">
        <v>0</v>
      </c>
      <c r="G684" s="7">
        <v>0</v>
      </c>
      <c r="H684" s="7">
        <v>0</v>
      </c>
      <c r="I684" s="7">
        <v>0</v>
      </c>
      <c r="J684" s="7">
        <v>2</v>
      </c>
      <c r="K684" s="7">
        <f t="shared" ref="K684" si="1283">IF(B684=0,"",B684-B632)</f>
        <v>-54785</v>
      </c>
      <c r="L684" s="7">
        <f t="shared" ref="L684" si="1284">IF(C684=0,"",C684-C632)</f>
        <v>-47073</v>
      </c>
      <c r="M684" s="8">
        <f t="shared" ref="M684" si="1285">IF(K684="","",B684/B632-1)</f>
        <v>-0.80352297560904062</v>
      </c>
      <c r="N684" s="8">
        <f t="shared" ref="N684" si="1286">IF(L684="","",C684/C632-1)</f>
        <v>-0.78100942394478368</v>
      </c>
      <c r="O684" s="12">
        <f>2506+2</f>
        <v>2508</v>
      </c>
      <c r="Q684" s="3"/>
      <c r="R684" s="3"/>
      <c r="S684" s="6"/>
      <c r="T684" s="7"/>
      <c r="U684" s="7"/>
      <c r="V684" s="7"/>
      <c r="W684" s="7"/>
      <c r="X684" s="7"/>
      <c r="Y684" s="7"/>
      <c r="Z684" s="7"/>
      <c r="AA684" s="7"/>
      <c r="AB684" s="7"/>
      <c r="AC684" s="7"/>
      <c r="AD684" s="7"/>
      <c r="AE684" s="8"/>
      <c r="AF684" s="8"/>
      <c r="AG684" s="12"/>
    </row>
    <row r="685" spans="1:33" ht="19.7" customHeight="1" x14ac:dyDescent="0.25">
      <c r="A685" s="6">
        <v>44632</v>
      </c>
      <c r="B685" s="7">
        <f t="shared" ref="B685" si="1287">IF(SUM(C685:J685)="","",SUM(C685:J685))</f>
        <v>13162</v>
      </c>
      <c r="C685" s="7">
        <f>12988+13</f>
        <v>13001</v>
      </c>
      <c r="D685" s="7">
        <v>149</v>
      </c>
      <c r="E685" s="7">
        <v>9</v>
      </c>
      <c r="F685" s="7">
        <v>0</v>
      </c>
      <c r="G685" s="7">
        <v>0</v>
      </c>
      <c r="H685" s="7">
        <v>0</v>
      </c>
      <c r="I685" s="7">
        <v>0</v>
      </c>
      <c r="J685" s="7">
        <v>3</v>
      </c>
      <c r="K685" s="7">
        <f t="shared" ref="K685" si="1288">IF(B685=0,"",B685-B633)</f>
        <v>-39309</v>
      </c>
      <c r="L685" s="7">
        <f t="shared" ref="L685" si="1289">IF(C685=0,"",C685-C633)</f>
        <v>-33403</v>
      </c>
      <c r="M685" s="8">
        <f t="shared" ref="M685" si="1290">IF(K685="","",B685/B633-1)</f>
        <v>-0.74915667702159294</v>
      </c>
      <c r="N685" s="8">
        <f t="shared" ref="N685" si="1291">IF(L685="","",C685/C633-1)</f>
        <v>-0.7198301870528403</v>
      </c>
      <c r="O685" s="12">
        <f>2568+0</f>
        <v>2568</v>
      </c>
      <c r="Q685" s="3"/>
      <c r="R685" s="3"/>
      <c r="S685" s="6"/>
      <c r="T685" s="7"/>
      <c r="U685" s="7"/>
      <c r="V685" s="7"/>
      <c r="W685" s="7"/>
      <c r="X685" s="7"/>
      <c r="Y685" s="7"/>
      <c r="Z685" s="7"/>
      <c r="AA685" s="7"/>
      <c r="AB685" s="7"/>
      <c r="AC685" s="7"/>
      <c r="AD685" s="7"/>
      <c r="AE685" s="8"/>
      <c r="AF685" s="8"/>
      <c r="AG685" s="12"/>
    </row>
    <row r="686" spans="1:33" ht="19.7" customHeight="1" x14ac:dyDescent="0.25">
      <c r="A686" s="6">
        <v>44639</v>
      </c>
      <c r="B686" s="7">
        <f t="shared" ref="B686" si="1292">IF(SUM(C686:J686)="","",SUM(C686:J686))</f>
        <v>13364</v>
      </c>
      <c r="C686" s="7">
        <f>13196+14</f>
        <v>13210</v>
      </c>
      <c r="D686" s="7">
        <v>123</v>
      </c>
      <c r="E686" s="7">
        <v>26</v>
      </c>
      <c r="F686" s="7">
        <v>0</v>
      </c>
      <c r="G686" s="7">
        <v>0</v>
      </c>
      <c r="H686" s="7">
        <v>0</v>
      </c>
      <c r="I686" s="7">
        <v>0</v>
      </c>
      <c r="J686" s="7">
        <v>5</v>
      </c>
      <c r="K686" s="7">
        <f t="shared" ref="K686" si="1293">IF(B686=0,"",B686-B634)</f>
        <v>-39672</v>
      </c>
      <c r="L686" s="7">
        <f t="shared" ref="L686" si="1294">IF(C686=0,"",C686-C634)</f>
        <v>-34941</v>
      </c>
      <c r="M686" s="8">
        <f t="shared" ref="M686" si="1295">IF(K686="","",B686/B634-1)</f>
        <v>-0.74802021268572294</v>
      </c>
      <c r="N686" s="8">
        <f t="shared" ref="N686" si="1296">IF(L686="","",C686/C634-1)</f>
        <v>-0.72565471122095082</v>
      </c>
      <c r="O686" s="12">
        <f>2356+2</f>
        <v>2358</v>
      </c>
      <c r="Q686" s="3"/>
      <c r="R686" s="3"/>
      <c r="S686" s="6"/>
      <c r="T686" s="7"/>
      <c r="U686" s="7"/>
      <c r="V686" s="7"/>
      <c r="W686" s="7"/>
      <c r="X686" s="7"/>
      <c r="Y686" s="7"/>
      <c r="Z686" s="7"/>
      <c r="AA686" s="7"/>
      <c r="AB686" s="7"/>
      <c r="AC686" s="7"/>
      <c r="AD686" s="7"/>
      <c r="AE686" s="8"/>
      <c r="AF686" s="8"/>
      <c r="AG686" s="12"/>
    </row>
    <row r="687" spans="1:33" ht="19.7" customHeight="1" x14ac:dyDescent="0.25">
      <c r="A687" s="6">
        <v>44646</v>
      </c>
      <c r="B687" s="7">
        <f t="shared" ref="B687" si="1297">IF(SUM(C687:J687)="","",SUM(C687:J687))</f>
        <v>13060</v>
      </c>
      <c r="C687" s="7">
        <f>12904+5</f>
        <v>12909</v>
      </c>
      <c r="D687" s="7">
        <v>136</v>
      </c>
      <c r="E687" s="7">
        <v>12</v>
      </c>
      <c r="F687" s="7">
        <v>0</v>
      </c>
      <c r="G687" s="7">
        <v>0</v>
      </c>
      <c r="H687" s="7">
        <v>0</v>
      </c>
      <c r="I687" s="7">
        <v>0</v>
      </c>
      <c r="J687" s="7">
        <v>3</v>
      </c>
      <c r="K687" s="7">
        <f t="shared" ref="K687" si="1298">IF(B687=0,"",B687-B635)</f>
        <v>-37841</v>
      </c>
      <c r="L687" s="7">
        <f t="shared" ref="L687" si="1299">IF(C687=0,"",C687-C635)</f>
        <v>-34766</v>
      </c>
      <c r="M687" s="8">
        <f t="shared" ref="M687" si="1300">IF(K687="","",B687/B635-1)</f>
        <v>-0.74342350837901017</v>
      </c>
      <c r="N687" s="8">
        <f t="shared" ref="N687" si="1301">IF(L687="","",C687/C635-1)</f>
        <v>-0.7292291557420032</v>
      </c>
      <c r="O687" s="12">
        <f>2671+0</f>
        <v>2671</v>
      </c>
      <c r="Q687" s="3"/>
      <c r="R687" s="3"/>
      <c r="S687" s="6"/>
      <c r="T687" s="7"/>
      <c r="U687" s="7"/>
      <c r="V687" s="7"/>
      <c r="W687" s="7"/>
      <c r="X687" s="7"/>
      <c r="Y687" s="7"/>
      <c r="Z687" s="7"/>
      <c r="AA687" s="7"/>
      <c r="AB687" s="7"/>
      <c r="AC687" s="7"/>
      <c r="AD687" s="7"/>
      <c r="AE687" s="8"/>
      <c r="AF687" s="8"/>
      <c r="AG687" s="12"/>
    </row>
    <row r="688" spans="1:33" ht="19.7" customHeight="1" x14ac:dyDescent="0.25">
      <c r="A688" s="6">
        <v>44653</v>
      </c>
      <c r="B688" s="7">
        <f t="shared" ref="B688" si="1302">IF(SUM(C688:J688)="","",SUM(C688:J688))</f>
        <v>13788</v>
      </c>
      <c r="C688" s="7">
        <f>13616+7</f>
        <v>13623</v>
      </c>
      <c r="D688" s="7">
        <v>149</v>
      </c>
      <c r="E688" s="7">
        <v>11</v>
      </c>
      <c r="F688" s="7">
        <v>0</v>
      </c>
      <c r="G688" s="7">
        <v>0</v>
      </c>
      <c r="H688" s="7">
        <v>0</v>
      </c>
      <c r="I688" s="7">
        <v>0</v>
      </c>
      <c r="J688" s="7">
        <v>5</v>
      </c>
      <c r="K688" s="7">
        <f t="shared" ref="K688" si="1303">IF(B688=0,"",B688-B636)</f>
        <v>-37455</v>
      </c>
      <c r="L688" s="7">
        <f t="shared" ref="L688" si="1304">IF(C688=0,"",C688-C636)</f>
        <v>-36187</v>
      </c>
      <c r="M688" s="8">
        <f t="shared" ref="M688" si="1305">IF(K688="","",B688/B636-1)</f>
        <v>-0.73092910251156251</v>
      </c>
      <c r="N688" s="8">
        <f t="shared" ref="N688" si="1306">IF(L688="","",C688/C636-1)</f>
        <v>-0.72650070267014655</v>
      </c>
      <c r="O688" s="12">
        <f>2785+1</f>
        <v>2786</v>
      </c>
      <c r="Q688" s="3"/>
      <c r="R688" s="3"/>
      <c r="S688" s="6"/>
      <c r="T688" s="7"/>
      <c r="U688" s="7"/>
      <c r="V688" s="7"/>
      <c r="W688" s="7"/>
      <c r="X688" s="7"/>
      <c r="Y688" s="7"/>
      <c r="Z688" s="7"/>
      <c r="AA688" s="7"/>
      <c r="AB688" s="7"/>
      <c r="AC688" s="7"/>
      <c r="AD688" s="7"/>
      <c r="AE688" s="8"/>
      <c r="AF688" s="8"/>
      <c r="AG688" s="12"/>
    </row>
    <row r="689" spans="1:33" ht="19.7" customHeight="1" x14ac:dyDescent="0.25">
      <c r="A689" s="6">
        <v>44660</v>
      </c>
      <c r="B689" s="7">
        <f t="shared" ref="B689" si="1307">IF(SUM(C689:J689)="","",SUM(C689:J689))</f>
        <v>13437</v>
      </c>
      <c r="C689" s="7">
        <f>13300+13</f>
        <v>13313</v>
      </c>
      <c r="D689" s="7">
        <v>107</v>
      </c>
      <c r="E689" s="7">
        <v>14</v>
      </c>
      <c r="F689" s="7">
        <v>0</v>
      </c>
      <c r="G689" s="7">
        <v>0</v>
      </c>
      <c r="H689" s="7">
        <v>0</v>
      </c>
      <c r="I689" s="7">
        <v>0</v>
      </c>
      <c r="J689" s="7">
        <v>3</v>
      </c>
      <c r="K689" s="7">
        <f t="shared" ref="K689" si="1308">IF(B689=0,"",B689-B637)</f>
        <v>-37566</v>
      </c>
      <c r="L689" s="7">
        <f t="shared" ref="L689" si="1309">IF(C689=0,"",C689-C637)</f>
        <v>-36540</v>
      </c>
      <c r="M689" s="8">
        <f t="shared" ref="M689" si="1310">IF(K689="","",B689/B637-1)</f>
        <v>-0.73654490912299275</v>
      </c>
      <c r="N689" s="8">
        <f t="shared" ref="N689" si="1311">IF(L689="","",C689/C637-1)</f>
        <v>-0.73295488736886449</v>
      </c>
      <c r="O689" s="12">
        <f>4189+4</f>
        <v>4193</v>
      </c>
      <c r="Q689" s="3"/>
      <c r="R689" s="3"/>
      <c r="S689" s="6"/>
      <c r="T689" s="7"/>
      <c r="U689" s="7"/>
      <c r="V689" s="7"/>
      <c r="W689" s="7"/>
      <c r="X689" s="7"/>
      <c r="Y689" s="7"/>
      <c r="Z689" s="7"/>
      <c r="AA689" s="7"/>
      <c r="AB689" s="7"/>
      <c r="AC689" s="7"/>
      <c r="AD689" s="7"/>
      <c r="AE689" s="8"/>
      <c r="AF689" s="8"/>
      <c r="AG689" s="12"/>
    </row>
    <row r="690" spans="1:33" ht="19.7" customHeight="1" x14ac:dyDescent="0.25">
      <c r="A690" s="6">
        <v>44667</v>
      </c>
      <c r="B690" s="7">
        <f t="shared" ref="B690" si="1312">IF(SUM(C690:J690)="","",SUM(C690:J690))</f>
        <v>14272</v>
      </c>
      <c r="C690" s="7">
        <f>14134+11</f>
        <v>14145</v>
      </c>
      <c r="D690" s="7">
        <v>93</v>
      </c>
      <c r="E690" s="7">
        <v>29</v>
      </c>
      <c r="F690" s="7">
        <v>0</v>
      </c>
      <c r="G690" s="7">
        <v>0</v>
      </c>
      <c r="H690" s="7">
        <v>0</v>
      </c>
      <c r="I690" s="7">
        <v>0</v>
      </c>
      <c r="J690" s="7">
        <v>5</v>
      </c>
      <c r="K690" s="7">
        <f t="shared" ref="K690" si="1313">IF(B690=0,"",B690-B638)</f>
        <v>-38091</v>
      </c>
      <c r="L690" s="7">
        <f t="shared" ref="L690" si="1314">IF(C690=0,"",C690-C638)</f>
        <v>-37231</v>
      </c>
      <c r="M690" s="8">
        <f t="shared" ref="M690" si="1315">IF(K690="","",B690/B638-1)</f>
        <v>-0.72744113209709149</v>
      </c>
      <c r="N690" s="8">
        <f t="shared" ref="N690" si="1316">IF(L690="","",C690/C638-1)</f>
        <v>-0.724676891933977</v>
      </c>
      <c r="O690" s="12">
        <f>3878+10</f>
        <v>3888</v>
      </c>
      <c r="Q690" s="3"/>
      <c r="R690" s="3"/>
      <c r="S690" s="6"/>
      <c r="T690" s="7"/>
      <c r="U690" s="7"/>
      <c r="V690" s="7"/>
      <c r="W690" s="7"/>
      <c r="X690" s="7"/>
      <c r="Y690" s="7"/>
      <c r="Z690" s="7"/>
      <c r="AA690" s="7"/>
      <c r="AB690" s="7"/>
      <c r="AC690" s="7"/>
      <c r="AD690" s="7"/>
      <c r="AE690" s="8"/>
      <c r="AF690" s="8"/>
      <c r="AG690" s="12"/>
    </row>
    <row r="691" spans="1:33" ht="19.7" customHeight="1" x14ac:dyDescent="0.25">
      <c r="A691" s="6">
        <v>44674</v>
      </c>
      <c r="B691" s="7">
        <f t="shared" ref="B691" si="1317">IF(SUM(C691:J691)="","",SUM(C691:J691))</f>
        <v>15521</v>
      </c>
      <c r="C691" s="7">
        <f>15390+41</f>
        <v>15431</v>
      </c>
      <c r="D691" s="7">
        <v>72</v>
      </c>
      <c r="E691" s="7">
        <v>16</v>
      </c>
      <c r="F691" s="7">
        <v>0</v>
      </c>
      <c r="G691" s="7">
        <v>0</v>
      </c>
      <c r="H691" s="7">
        <v>0</v>
      </c>
      <c r="I691" s="7">
        <v>0</v>
      </c>
      <c r="J691" s="7">
        <v>2</v>
      </c>
      <c r="K691" s="7">
        <f t="shared" ref="K691" si="1318">IF(B691=0,"",B691-B639)</f>
        <v>-37076</v>
      </c>
      <c r="L691" s="7">
        <f t="shared" ref="L691" si="1319">IF(C691=0,"",C691-C639)</f>
        <v>-36406</v>
      </c>
      <c r="M691" s="8">
        <f t="shared" ref="M691" si="1320">IF(K691="","",B691/B639-1)</f>
        <v>-0.70490712398045519</v>
      </c>
      <c r="N691" s="8">
        <f t="shared" ref="N691" si="1321">IF(L691="","",C691/C639-1)</f>
        <v>-0.70231687790574293</v>
      </c>
      <c r="O691" s="12">
        <f>3728+0</f>
        <v>3728</v>
      </c>
      <c r="Q691" s="3"/>
      <c r="R691" s="3"/>
      <c r="S691" s="6"/>
      <c r="T691" s="7"/>
      <c r="U691" s="7"/>
      <c r="V691" s="7"/>
      <c r="W691" s="7"/>
      <c r="X691" s="7"/>
      <c r="Y691" s="7"/>
      <c r="Z691" s="7"/>
      <c r="AA691" s="7"/>
      <c r="AB691" s="7"/>
      <c r="AC691" s="7"/>
      <c r="AD691" s="7"/>
      <c r="AE691" s="8"/>
      <c r="AF691" s="8"/>
      <c r="AG691" s="12"/>
    </row>
    <row r="692" spans="1:33" ht="19.7" customHeight="1" x14ac:dyDescent="0.25">
      <c r="A692" s="6">
        <v>44681</v>
      </c>
      <c r="B692" s="7">
        <f t="shared" ref="B692" si="1322">IF(SUM(C692:J692)="","",SUM(C692:J692))</f>
        <v>16169</v>
      </c>
      <c r="C692" s="7">
        <f>16074+3</f>
        <v>16077</v>
      </c>
      <c r="D692" s="7">
        <v>75</v>
      </c>
      <c r="E692" s="7">
        <v>14</v>
      </c>
      <c r="F692" s="7">
        <v>0</v>
      </c>
      <c r="G692" s="7">
        <v>0</v>
      </c>
      <c r="H692" s="7">
        <v>0</v>
      </c>
      <c r="I692" s="7">
        <v>0</v>
      </c>
      <c r="J692" s="7">
        <v>3</v>
      </c>
      <c r="K692" s="7">
        <f t="shared" ref="K692" si="1323">IF(B692=0,"",B692-B640)</f>
        <v>-38974</v>
      </c>
      <c r="L692" s="7">
        <f t="shared" ref="L692" si="1324">IF(C692=0,"",C692-C640)</f>
        <v>-38564</v>
      </c>
      <c r="M692" s="8">
        <f t="shared" ref="M692" si="1325">IF(K692="","",B692/B640-1)</f>
        <v>-0.70678055238198867</v>
      </c>
      <c r="N692" s="8">
        <f t="shared" ref="N692" si="1326">IF(L692="","",C692/C640-1)</f>
        <v>-0.70577039219633608</v>
      </c>
      <c r="O692" s="12">
        <f>3493+1</f>
        <v>3494</v>
      </c>
      <c r="Q692" s="3"/>
      <c r="R692" s="3"/>
      <c r="S692" s="6"/>
      <c r="T692" s="7"/>
      <c r="U692" s="7"/>
      <c r="V692" s="7"/>
      <c r="W692" s="7"/>
      <c r="X692" s="7"/>
      <c r="Y692" s="7"/>
      <c r="Z692" s="7"/>
      <c r="AA692" s="7"/>
      <c r="AB692" s="7"/>
      <c r="AC692" s="7"/>
      <c r="AD692" s="7"/>
      <c r="AE692" s="8"/>
      <c r="AF692" s="8"/>
      <c r="AG692" s="12"/>
    </row>
    <row r="693" spans="1:33" ht="19.7" customHeight="1" x14ac:dyDescent="0.25">
      <c r="A693" s="6">
        <v>44688</v>
      </c>
      <c r="B693" s="7">
        <f t="shared" ref="B693" si="1327">IF(SUM(C693:J693)="","",SUM(C693:J693))</f>
        <v>17167</v>
      </c>
      <c r="C693" s="7">
        <f>17037+43</f>
        <v>17080</v>
      </c>
      <c r="D693" s="7">
        <v>57</v>
      </c>
      <c r="E693" s="7">
        <v>23</v>
      </c>
      <c r="F693" s="7">
        <v>0</v>
      </c>
      <c r="G693" s="7">
        <v>0</v>
      </c>
      <c r="H693" s="7">
        <v>0</v>
      </c>
      <c r="I693" s="7">
        <v>0</v>
      </c>
      <c r="J693" s="7">
        <v>7</v>
      </c>
      <c r="K693" s="7">
        <f t="shared" ref="K693" si="1328">IF(B693=0,"",B693-B641)</f>
        <v>-38316</v>
      </c>
      <c r="L693" s="7">
        <f t="shared" ref="L693" si="1329">IF(C693=0,"",C693-C641)</f>
        <v>-38077</v>
      </c>
      <c r="M693" s="8">
        <f t="shared" ref="M693" si="1330">IF(K693="","",B693/B641-1)</f>
        <v>-0.69058991042301243</v>
      </c>
      <c r="N693" s="8">
        <f t="shared" ref="N693" si="1331">IF(L693="","",C693/C641-1)</f>
        <v>-0.69033848831517308</v>
      </c>
      <c r="O693" s="12">
        <f>3379+12</f>
        <v>3391</v>
      </c>
      <c r="Q693" s="3"/>
      <c r="R693" s="3"/>
      <c r="S693" s="6"/>
      <c r="T693" s="7"/>
      <c r="U693" s="7"/>
      <c r="V693" s="7"/>
      <c r="W693" s="7"/>
      <c r="X693" s="7"/>
      <c r="Y693" s="7"/>
      <c r="Z693" s="7"/>
      <c r="AA693" s="7"/>
      <c r="AB693" s="7"/>
      <c r="AC693" s="7"/>
      <c r="AD693" s="7"/>
      <c r="AE693" s="8"/>
      <c r="AF693" s="8"/>
      <c r="AG693" s="12"/>
    </row>
    <row r="694" spans="1:33" ht="19.7" customHeight="1" x14ac:dyDescent="0.25">
      <c r="A694" s="6">
        <v>44695</v>
      </c>
      <c r="B694" s="7">
        <f t="shared" ref="B694" si="1332">IF(SUM(C694:J694)="","",SUM(C694:J694))</f>
        <v>17759</v>
      </c>
      <c r="C694" s="7">
        <f>17685+10</f>
        <v>17695</v>
      </c>
      <c r="D694" s="7">
        <v>48</v>
      </c>
      <c r="E694" s="7">
        <v>15</v>
      </c>
      <c r="F694" s="7">
        <v>0</v>
      </c>
      <c r="G694" s="7">
        <v>0</v>
      </c>
      <c r="H694" s="7">
        <v>0</v>
      </c>
      <c r="I694" s="7">
        <v>0</v>
      </c>
      <c r="J694" s="7">
        <v>1</v>
      </c>
      <c r="K694" s="7">
        <f t="shared" ref="K694" si="1333">IF(B694=0,"",B694-B642)</f>
        <v>-38541</v>
      </c>
      <c r="L694" s="7">
        <f t="shared" ref="L694" si="1334">IF(C694=0,"",C694-C642)</f>
        <v>-38227</v>
      </c>
      <c r="M694" s="8">
        <f t="shared" ref="M694" si="1335">IF(K694="","",B694/B642-1)</f>
        <v>-0.68456483126110124</v>
      </c>
      <c r="N694" s="8">
        <f t="shared" ref="N694" si="1336">IF(L694="","",C694/C642-1)</f>
        <v>-0.68357712528164227</v>
      </c>
      <c r="O694" s="12">
        <f>3112+1</f>
        <v>3113</v>
      </c>
      <c r="Q694" s="3"/>
      <c r="R694" s="3"/>
      <c r="S694" s="6"/>
      <c r="T694" s="7"/>
      <c r="U694" s="7"/>
      <c r="V694" s="7"/>
      <c r="W694" s="7"/>
      <c r="X694" s="7"/>
      <c r="Y694" s="7"/>
      <c r="Z694" s="7"/>
      <c r="AA694" s="7"/>
      <c r="AB694" s="7"/>
      <c r="AC694" s="7"/>
      <c r="AD694" s="7"/>
      <c r="AE694" s="8"/>
      <c r="AF694" s="8"/>
      <c r="AG694" s="12"/>
    </row>
    <row r="695" spans="1:33" ht="19.7" customHeight="1" x14ac:dyDescent="0.25">
      <c r="A695" s="6">
        <v>44702</v>
      </c>
      <c r="B695" s="7">
        <f t="shared" ref="B695" si="1337">IF(SUM(C695:J695)="","",SUM(C695:J695))</f>
        <v>18344</v>
      </c>
      <c r="C695" s="7">
        <f>18218+48</f>
        <v>18266</v>
      </c>
      <c r="D695" s="7">
        <v>51</v>
      </c>
      <c r="E695" s="7">
        <v>23</v>
      </c>
      <c r="F695" s="7">
        <v>0</v>
      </c>
      <c r="G695" s="7">
        <v>0</v>
      </c>
      <c r="H695" s="7">
        <v>0</v>
      </c>
      <c r="I695" s="7">
        <v>0</v>
      </c>
      <c r="J695" s="7">
        <v>4</v>
      </c>
      <c r="K695" s="7">
        <f t="shared" ref="K695" si="1338">IF(B695=0,"",B695-B643)</f>
        <v>-36584</v>
      </c>
      <c r="L695" s="7">
        <f t="shared" ref="L695" si="1339">IF(C695=0,"",C695-C643)</f>
        <v>-36290</v>
      </c>
      <c r="M695" s="8">
        <f t="shared" ref="M695" si="1340">IF(K695="","",B695/B643-1)</f>
        <v>-0.66603553743081845</v>
      </c>
      <c r="N695" s="8">
        <f t="shared" ref="N695" si="1341">IF(L695="","",C695/C643-1)</f>
        <v>-0.66518806364102945</v>
      </c>
      <c r="O695" s="12">
        <f>3200+1</f>
        <v>3201</v>
      </c>
      <c r="Q695" s="3"/>
      <c r="R695" s="3"/>
      <c r="S695" s="6"/>
      <c r="T695" s="7"/>
      <c r="U695" s="7"/>
      <c r="V695" s="7"/>
      <c r="W695" s="7"/>
      <c r="X695" s="7"/>
      <c r="Y695" s="7"/>
      <c r="Z695" s="7"/>
      <c r="AA695" s="7"/>
      <c r="AB695" s="7"/>
      <c r="AC695" s="7"/>
      <c r="AD695" s="7"/>
      <c r="AE695" s="8"/>
      <c r="AF695" s="8"/>
      <c r="AG695" s="12"/>
    </row>
    <row r="696" spans="1:33" ht="19.7" customHeight="1" x14ac:dyDescent="0.25">
      <c r="A696" s="6">
        <v>44709</v>
      </c>
      <c r="B696" s="7">
        <f t="shared" ref="B696" si="1342">IF(SUM(C696:J696)="","",SUM(C696:J696))</f>
        <v>18843</v>
      </c>
      <c r="C696" s="7">
        <f>18759+11</f>
        <v>18770</v>
      </c>
      <c r="D696" s="7">
        <v>54</v>
      </c>
      <c r="E696" s="7">
        <v>17</v>
      </c>
      <c r="F696" s="7">
        <v>0</v>
      </c>
      <c r="G696" s="7">
        <v>0</v>
      </c>
      <c r="H696" s="7">
        <v>0</v>
      </c>
      <c r="I696" s="7">
        <v>0</v>
      </c>
      <c r="J696" s="7">
        <v>2</v>
      </c>
      <c r="K696" s="7">
        <f t="shared" ref="K696" si="1343">IF(B696=0,"",B696-B644)</f>
        <v>-36236</v>
      </c>
      <c r="L696" s="7">
        <f t="shared" ref="L696" si="1344">IF(C696=0,"",C696-C644)</f>
        <v>-35974</v>
      </c>
      <c r="M696" s="8">
        <f t="shared" ref="M696" si="1345">IF(K696="","",B696/B644-1)</f>
        <v>-0.65789139236369576</v>
      </c>
      <c r="N696" s="8">
        <f t="shared" ref="N696" si="1346">IF(L696="","",C696/C644-1)</f>
        <v>-0.6571313751278679</v>
      </c>
      <c r="O696" s="12">
        <f>3265+1</f>
        <v>3266</v>
      </c>
      <c r="Q696" s="3"/>
      <c r="R696" s="3"/>
      <c r="S696" s="6"/>
      <c r="T696" s="7"/>
      <c r="U696" s="7"/>
      <c r="V696" s="7"/>
      <c r="W696" s="7"/>
      <c r="X696" s="7"/>
      <c r="Y696" s="7"/>
      <c r="Z696" s="7"/>
      <c r="AA696" s="7"/>
      <c r="AB696" s="7"/>
      <c r="AC696" s="7"/>
      <c r="AD696" s="7"/>
      <c r="AE696" s="8"/>
      <c r="AF696" s="8"/>
      <c r="AG696" s="12"/>
    </row>
    <row r="697" spans="1:33" ht="19.7" customHeight="1" x14ac:dyDescent="0.25">
      <c r="A697" s="6">
        <v>44716</v>
      </c>
      <c r="B697" s="7">
        <f t="shared" ref="B697" si="1347">IF(SUM(C697:J697)="","",SUM(C697:J697))</f>
        <v>19662</v>
      </c>
      <c r="C697" s="7">
        <f>19535+27</f>
        <v>19562</v>
      </c>
      <c r="D697" s="7">
        <v>83</v>
      </c>
      <c r="E697" s="7">
        <v>16</v>
      </c>
      <c r="F697" s="7">
        <v>0</v>
      </c>
      <c r="G697" s="7">
        <v>0</v>
      </c>
      <c r="H697" s="7">
        <v>0</v>
      </c>
      <c r="I697" s="7">
        <v>0</v>
      </c>
      <c r="J697" s="7">
        <v>1</v>
      </c>
      <c r="K697" s="7">
        <f t="shared" ref="K697" si="1348">IF(B697=0,"",B697-B645)</f>
        <v>-27119</v>
      </c>
      <c r="L697" s="7">
        <f t="shared" ref="L697" si="1349">IF(C697=0,"",C697-C645)</f>
        <v>-26976</v>
      </c>
      <c r="M697" s="8">
        <f t="shared" ref="M697" si="1350">IF(K697="","",B697/B645-1)</f>
        <v>-0.57970116072764588</v>
      </c>
      <c r="N697" s="8">
        <f t="shared" ref="N697" si="1351">IF(L697="","",C697/C645-1)</f>
        <v>-0.57965533542481418</v>
      </c>
      <c r="O697" s="12">
        <f>3396+0</f>
        <v>3396</v>
      </c>
      <c r="Q697" s="3"/>
      <c r="R697" s="3"/>
      <c r="S697" s="6"/>
      <c r="T697" s="7"/>
      <c r="U697" s="7"/>
      <c r="V697" s="7"/>
      <c r="W697" s="7"/>
      <c r="X697" s="7"/>
      <c r="Y697" s="7"/>
      <c r="Z697" s="7"/>
      <c r="AA697" s="7"/>
      <c r="AB697" s="7"/>
      <c r="AC697" s="7"/>
      <c r="AD697" s="7"/>
      <c r="AE697" s="8"/>
      <c r="AF697" s="8"/>
      <c r="AG697" s="12"/>
    </row>
    <row r="698" spans="1:33" ht="19.7" customHeight="1" x14ac:dyDescent="0.25">
      <c r="A698" s="6">
        <v>44723</v>
      </c>
      <c r="B698" s="7">
        <f t="shared" ref="B698" si="1352">IF(SUM(C698:J698)="","",SUM(C698:J698))</f>
        <v>20060</v>
      </c>
      <c r="C698" s="7">
        <f>19953+14</f>
        <v>19967</v>
      </c>
      <c r="D698" s="7">
        <v>75</v>
      </c>
      <c r="E698" s="7">
        <v>16</v>
      </c>
      <c r="F698" s="7">
        <v>0</v>
      </c>
      <c r="G698" s="7">
        <v>0</v>
      </c>
      <c r="H698" s="7">
        <v>0</v>
      </c>
      <c r="I698" s="7">
        <v>0</v>
      </c>
      <c r="J698" s="7">
        <v>2</v>
      </c>
      <c r="K698" s="7">
        <f t="shared" ref="K698" si="1353">IF(B698=0,"",B698-B646)</f>
        <v>-27388</v>
      </c>
      <c r="L698" s="7">
        <f t="shared" ref="L698" si="1354">IF(C698=0,"",C698-C646)</f>
        <v>-27166</v>
      </c>
      <c r="M698" s="8">
        <f t="shared" ref="M698" si="1355">IF(K698="","",B698/B646-1)</f>
        <v>-0.57722137919406502</v>
      </c>
      <c r="N698" s="8">
        <f t="shared" ref="N698" si="1356">IF(L698="","",C698/C646-1)</f>
        <v>-0.57636899836632516</v>
      </c>
      <c r="O698" s="12">
        <f>3454+1</f>
        <v>3455</v>
      </c>
      <c r="Q698" s="3"/>
      <c r="R698" s="3"/>
      <c r="S698" s="6"/>
      <c r="T698" s="7"/>
      <c r="U698" s="7"/>
      <c r="V698" s="7"/>
      <c r="W698" s="7"/>
      <c r="X698" s="7"/>
      <c r="Y698" s="7"/>
      <c r="Z698" s="7"/>
      <c r="AA698" s="7"/>
      <c r="AB698" s="7"/>
      <c r="AC698" s="7"/>
      <c r="AD698" s="7"/>
      <c r="AE698" s="8"/>
      <c r="AF698" s="8"/>
      <c r="AG698" s="12"/>
    </row>
    <row r="699" spans="1:33" ht="19.7" customHeight="1" x14ac:dyDescent="0.25">
      <c r="A699" s="6">
        <v>44730</v>
      </c>
      <c r="B699" s="7">
        <f t="shared" ref="B699" si="1357">IF(SUM(C699:J699)="","",SUM(C699:J699))</f>
        <v>20820</v>
      </c>
      <c r="C699" s="7">
        <f>20715+12</f>
        <v>20727</v>
      </c>
      <c r="D699" s="7">
        <v>76</v>
      </c>
      <c r="E699" s="7">
        <v>14</v>
      </c>
      <c r="F699" s="7">
        <v>0</v>
      </c>
      <c r="G699" s="7">
        <v>0</v>
      </c>
      <c r="H699" s="7">
        <v>0</v>
      </c>
      <c r="I699" s="7">
        <v>0</v>
      </c>
      <c r="J699" s="7">
        <v>3</v>
      </c>
      <c r="K699" s="7">
        <f t="shared" ref="K699" si="1358">IF(B699=0,"",B699-B647)</f>
        <v>-25563</v>
      </c>
      <c r="L699" s="7">
        <f t="shared" ref="L699" si="1359">IF(C699=0,"",C699-C647)</f>
        <v>-25432</v>
      </c>
      <c r="M699" s="8">
        <f t="shared" ref="M699" si="1360">IF(K699="","",B699/B647-1)</f>
        <v>-0.55112864627126323</v>
      </c>
      <c r="N699" s="8">
        <f t="shared" ref="N699" si="1361">IF(L699="","",C699/C647-1)</f>
        <v>-0.55096514222578485</v>
      </c>
      <c r="O699" s="12">
        <f>3348+6</f>
        <v>3354</v>
      </c>
      <c r="Q699" s="3"/>
      <c r="R699" s="3"/>
      <c r="S699" s="6"/>
      <c r="T699" s="7"/>
      <c r="U699" s="7"/>
      <c r="V699" s="7"/>
      <c r="W699" s="7"/>
      <c r="X699" s="7"/>
      <c r="Y699" s="7"/>
      <c r="Z699" s="7"/>
      <c r="AA699" s="7"/>
      <c r="AB699" s="7"/>
      <c r="AC699" s="7"/>
      <c r="AD699" s="7"/>
      <c r="AE699" s="8"/>
      <c r="AF699" s="8"/>
      <c r="AG699" s="12"/>
    </row>
    <row r="700" spans="1:33" ht="19.7" customHeight="1" x14ac:dyDescent="0.25">
      <c r="A700" s="6">
        <v>44737</v>
      </c>
      <c r="B700" s="7">
        <f t="shared" ref="B700" si="1362">IF(SUM(C700:J700)="","",SUM(C700:J700))</f>
        <v>20965</v>
      </c>
      <c r="C700" s="7">
        <f>20817+20</f>
        <v>20837</v>
      </c>
      <c r="D700" s="7">
        <v>110</v>
      </c>
      <c r="E700" s="7">
        <v>17</v>
      </c>
      <c r="F700" s="7">
        <v>0</v>
      </c>
      <c r="G700" s="7">
        <v>0</v>
      </c>
      <c r="H700" s="7">
        <v>0</v>
      </c>
      <c r="I700" s="7">
        <v>0</v>
      </c>
      <c r="J700" s="7">
        <v>1</v>
      </c>
      <c r="K700" s="7">
        <f t="shared" ref="K700" si="1363">IF(B700=0,"",B700-B648)</f>
        <v>-23934</v>
      </c>
      <c r="L700" s="7">
        <f t="shared" ref="L700" si="1364">IF(C700=0,"",C700-C648)</f>
        <v>-23852</v>
      </c>
      <c r="M700" s="8">
        <f t="shared" ref="M700" si="1365">IF(K700="","",B700/B648-1)</f>
        <v>-0.53306309717365641</v>
      </c>
      <c r="N700" s="8">
        <f t="shared" ref="N700" si="1366">IF(L700="","",C700/C648-1)</f>
        <v>-0.53373313343328332</v>
      </c>
      <c r="O700" s="12">
        <f>3070+1</f>
        <v>3071</v>
      </c>
      <c r="Q700" s="3"/>
      <c r="R700" s="3"/>
      <c r="S700" s="6"/>
      <c r="T700" s="7"/>
      <c r="U700" s="7"/>
      <c r="V700" s="7"/>
      <c r="W700" s="7"/>
      <c r="X700" s="7"/>
      <c r="Y700" s="7"/>
      <c r="Z700" s="7"/>
      <c r="AA700" s="7"/>
      <c r="AB700" s="7"/>
      <c r="AC700" s="7"/>
      <c r="AD700" s="7"/>
      <c r="AE700" s="8"/>
      <c r="AF700" s="8"/>
      <c r="AG700" s="12"/>
    </row>
    <row r="701" spans="1:33" ht="19.7" customHeight="1" x14ac:dyDescent="0.25">
      <c r="A701" s="6">
        <v>44744</v>
      </c>
      <c r="B701" s="7">
        <f t="shared" ref="B701" si="1367">IF(SUM(C701:J701)="","",SUM(C701:J701))</f>
        <v>21186</v>
      </c>
      <c r="C701" s="7">
        <f>21074+16</f>
        <v>21090</v>
      </c>
      <c r="D701" s="7">
        <v>82</v>
      </c>
      <c r="E701" s="7">
        <v>14</v>
      </c>
      <c r="F701" s="7">
        <v>0</v>
      </c>
      <c r="G701" s="7">
        <v>0</v>
      </c>
      <c r="H701" s="7">
        <v>0</v>
      </c>
      <c r="I701" s="7">
        <v>0</v>
      </c>
      <c r="J701" s="7">
        <v>0</v>
      </c>
      <c r="K701" s="7">
        <f t="shared" ref="K701" si="1368">IF(B701=0,"",B701-B649)</f>
        <v>-22867</v>
      </c>
      <c r="L701" s="7">
        <f t="shared" ref="L701" si="1369">IF(C701=0,"",C701-C649)</f>
        <v>-22735</v>
      </c>
      <c r="M701" s="8">
        <f t="shared" ref="M701" si="1370">IF(K701="","",B701/B649-1)</f>
        <v>-0.51907929085419835</v>
      </c>
      <c r="N701" s="8">
        <f t="shared" ref="N701" si="1371">IF(L701="","",C701/C649-1)</f>
        <v>-0.51876782658300058</v>
      </c>
      <c r="O701" s="12">
        <f>2569+1</f>
        <v>2570</v>
      </c>
      <c r="Q701" s="3"/>
      <c r="R701" s="3"/>
      <c r="S701" s="6"/>
      <c r="T701" s="7"/>
      <c r="U701" s="7"/>
      <c r="V701" s="7"/>
      <c r="W701" s="7"/>
      <c r="X701" s="7"/>
      <c r="Y701" s="7"/>
      <c r="Z701" s="7"/>
      <c r="AA701" s="7"/>
      <c r="AB701" s="7"/>
      <c r="AC701" s="7"/>
      <c r="AD701" s="7"/>
      <c r="AE701" s="8"/>
      <c r="AF701" s="8"/>
      <c r="AG701" s="12"/>
    </row>
    <row r="702" spans="1:33" ht="19.7" customHeight="1" x14ac:dyDescent="0.25">
      <c r="A702" s="6">
        <v>44751</v>
      </c>
      <c r="B702" s="7">
        <f t="shared" ref="B702" si="1372">IF(SUM(C702:J702)="","",SUM(C702:J702))</f>
        <v>21349</v>
      </c>
      <c r="C702" s="7">
        <f>21242+3</f>
        <v>21245</v>
      </c>
      <c r="D702" s="7">
        <v>91</v>
      </c>
      <c r="E702" s="7">
        <v>11</v>
      </c>
      <c r="F702" s="7">
        <v>0</v>
      </c>
      <c r="G702" s="7">
        <v>0</v>
      </c>
      <c r="H702" s="7">
        <v>0</v>
      </c>
      <c r="I702" s="7">
        <v>0</v>
      </c>
      <c r="J702" s="7">
        <v>2</v>
      </c>
      <c r="K702" s="7">
        <f t="shared" ref="K702" si="1373">IF(B702=0,"",B702-B650)</f>
        <v>-21267</v>
      </c>
      <c r="L702" s="7">
        <f t="shared" ref="L702" si="1374">IF(C702=0,"",C702-C650)</f>
        <v>-21181</v>
      </c>
      <c r="M702" s="8">
        <f t="shared" ref="M702" si="1375">IF(K702="","",B702/B650-1)</f>
        <v>-0.49903792003003566</v>
      </c>
      <c r="N702" s="8">
        <f t="shared" ref="N702" si="1376">IF(L702="","",C702/C650-1)</f>
        <v>-0.49924574553339929</v>
      </c>
      <c r="O702" s="12">
        <f>5016+1</f>
        <v>5017</v>
      </c>
      <c r="Q702" s="3"/>
      <c r="R702" s="3"/>
      <c r="S702" s="6"/>
      <c r="T702" s="7"/>
      <c r="U702" s="7"/>
      <c r="V702" s="7"/>
      <c r="W702" s="7"/>
      <c r="X702" s="7"/>
      <c r="Y702" s="7"/>
      <c r="Z702" s="7"/>
      <c r="AA702" s="7"/>
      <c r="AB702" s="7"/>
      <c r="AC702" s="7"/>
      <c r="AD702" s="7"/>
      <c r="AE702" s="8"/>
      <c r="AF702" s="8"/>
      <c r="AG702" s="12"/>
    </row>
    <row r="703" spans="1:33" ht="19.7" customHeight="1" x14ac:dyDescent="0.25">
      <c r="A703" s="6">
        <v>44758</v>
      </c>
      <c r="B703" s="7">
        <f t="shared" ref="B703" si="1377">IF(SUM(C703:J703)="","",SUM(C703:J703))</f>
        <v>22872</v>
      </c>
      <c r="C703" s="7">
        <f>22735+29</f>
        <v>22764</v>
      </c>
      <c r="D703" s="7">
        <v>83</v>
      </c>
      <c r="E703" s="7">
        <v>22</v>
      </c>
      <c r="F703" s="7">
        <v>0</v>
      </c>
      <c r="G703" s="7">
        <v>0</v>
      </c>
      <c r="H703" s="7">
        <v>0</v>
      </c>
      <c r="I703" s="7">
        <v>0</v>
      </c>
      <c r="J703" s="7">
        <v>3</v>
      </c>
      <c r="K703" s="7">
        <f t="shared" ref="K703" si="1378">IF(B703=0,"",B703-B651)</f>
        <v>-19573</v>
      </c>
      <c r="L703" s="7">
        <f t="shared" ref="L703" si="1379">IF(C703=0,"",C703-C651)</f>
        <v>-19433</v>
      </c>
      <c r="M703" s="8">
        <f t="shared" ref="M703" si="1380">IF(K703="","",B703/B651-1)</f>
        <v>-0.4611379432206385</v>
      </c>
      <c r="N703" s="8">
        <f t="shared" ref="N703" si="1381">IF(L703="","",C703/C651-1)</f>
        <v>-0.46053036945754433</v>
      </c>
      <c r="O703" s="12">
        <f>4216+2</f>
        <v>4218</v>
      </c>
      <c r="Q703" s="3"/>
      <c r="R703" s="3"/>
      <c r="S703" s="6"/>
      <c r="T703" s="7"/>
      <c r="U703" s="7"/>
      <c r="V703" s="7"/>
      <c r="W703" s="7"/>
      <c r="X703" s="7"/>
      <c r="Y703" s="7"/>
      <c r="Z703" s="7"/>
      <c r="AA703" s="7"/>
      <c r="AB703" s="7"/>
      <c r="AC703" s="7"/>
      <c r="AD703" s="7"/>
      <c r="AE703" s="8"/>
      <c r="AF703" s="8"/>
      <c r="AG703" s="12"/>
    </row>
    <row r="704" spans="1:33" ht="19.7" customHeight="1" x14ac:dyDescent="0.25">
      <c r="A704" s="6">
        <v>44765</v>
      </c>
      <c r="B704" s="7">
        <f t="shared" ref="B704" si="1382">IF(SUM(C704:J704)="","",SUM(C704:J704))</f>
        <v>23949</v>
      </c>
      <c r="C704" s="7">
        <f>23841+0</f>
        <v>23841</v>
      </c>
      <c r="D704" s="7">
        <v>88</v>
      </c>
      <c r="E704" s="7">
        <v>20</v>
      </c>
      <c r="F704" s="7">
        <v>0</v>
      </c>
      <c r="G704" s="7">
        <v>0</v>
      </c>
      <c r="H704" s="7">
        <v>0</v>
      </c>
      <c r="I704" s="7">
        <v>0</v>
      </c>
      <c r="J704" s="7">
        <v>0</v>
      </c>
      <c r="K704" s="7">
        <f t="shared" ref="K704" si="1383">IF(B704=0,"",B704-B652)</f>
        <v>-17663</v>
      </c>
      <c r="L704" s="7">
        <f t="shared" ref="L704" si="1384">IF(C704=0,"",C704-C652)</f>
        <v>-17588</v>
      </c>
      <c r="M704" s="8">
        <f t="shared" ref="M704" si="1385">IF(K704="","",B704/B652-1)</f>
        <v>-0.42446890320099973</v>
      </c>
      <c r="N704" s="8">
        <f t="shared" ref="N704" si="1386">IF(L704="","",C704/C652-1)</f>
        <v>-0.42453353930821403</v>
      </c>
      <c r="O704" s="12">
        <f>3548+0</f>
        <v>3548</v>
      </c>
      <c r="Q704" s="3"/>
      <c r="R704" s="3"/>
      <c r="S704" s="6"/>
      <c r="T704" s="7"/>
      <c r="U704" s="7"/>
      <c r="V704" s="7"/>
      <c r="W704" s="7"/>
      <c r="X704" s="7"/>
      <c r="Y704" s="7"/>
      <c r="Z704" s="7"/>
      <c r="AA704" s="7"/>
      <c r="AB704" s="7"/>
      <c r="AC704" s="7"/>
      <c r="AD704" s="7"/>
      <c r="AE704" s="8"/>
      <c r="AF704" s="8"/>
      <c r="AG704" s="12"/>
    </row>
    <row r="705" spans="1:33" ht="19.7" customHeight="1" x14ac:dyDescent="0.25">
      <c r="A705" s="6">
        <v>44772</v>
      </c>
      <c r="B705" s="7">
        <f t="shared" ref="B705" si="1387">IF(SUM(C705:J705)="","",SUM(C705:J705))</f>
        <v>24292</v>
      </c>
      <c r="C705" s="7">
        <f>24143+27</f>
        <v>24170</v>
      </c>
      <c r="D705" s="7">
        <v>100</v>
      </c>
      <c r="E705" s="7">
        <v>22</v>
      </c>
      <c r="F705" s="7">
        <v>0</v>
      </c>
      <c r="G705" s="7">
        <v>0</v>
      </c>
      <c r="H705" s="7">
        <v>0</v>
      </c>
      <c r="I705" s="7">
        <v>0</v>
      </c>
      <c r="J705" s="7">
        <v>0</v>
      </c>
      <c r="K705" s="7">
        <f t="shared" ref="K705" si="1388">IF(B705=0,"",B705-B653)</f>
        <v>-15853</v>
      </c>
      <c r="L705" s="7">
        <f t="shared" ref="L705" si="1389">IF(C705=0,"",C705-C653)</f>
        <v>-15750</v>
      </c>
      <c r="M705" s="8">
        <f t="shared" ref="M705" si="1390">IF(K705="","",B705/B653-1)</f>
        <v>-0.39489351102254333</v>
      </c>
      <c r="N705" s="8">
        <f t="shared" ref="N705" si="1391">IF(L705="","",C705/C653-1)</f>
        <v>-0.39453907815631262</v>
      </c>
      <c r="O705" s="12">
        <f>3178+2</f>
        <v>3180</v>
      </c>
      <c r="Q705" s="3"/>
      <c r="R705" s="3"/>
      <c r="S705" s="6"/>
      <c r="T705" s="7"/>
      <c r="U705" s="7"/>
      <c r="V705" s="7"/>
      <c r="W705" s="7"/>
      <c r="X705" s="7"/>
      <c r="Y705" s="7"/>
      <c r="Z705" s="7"/>
      <c r="AA705" s="7"/>
      <c r="AB705" s="7"/>
      <c r="AC705" s="7"/>
      <c r="AD705" s="7"/>
      <c r="AE705" s="8"/>
      <c r="AF705" s="8"/>
      <c r="AG705" s="12"/>
    </row>
    <row r="706" spans="1:33" ht="19.7" customHeight="1" x14ac:dyDescent="0.25">
      <c r="A706" s="6">
        <v>44779</v>
      </c>
      <c r="B706" s="7">
        <f t="shared" ref="B706" si="1392">IF(SUM(C706:J706)="","",SUM(C706:J706))</f>
        <v>24452</v>
      </c>
      <c r="C706" s="7">
        <f>24323+3</f>
        <v>24326</v>
      </c>
      <c r="D706" s="7">
        <v>109</v>
      </c>
      <c r="E706" s="7">
        <v>15</v>
      </c>
      <c r="F706" s="7">
        <v>0</v>
      </c>
      <c r="G706" s="7">
        <v>0</v>
      </c>
      <c r="H706" s="7">
        <v>0</v>
      </c>
      <c r="I706" s="7">
        <v>0</v>
      </c>
      <c r="J706" s="7">
        <v>2</v>
      </c>
      <c r="K706" s="7">
        <f t="shared" ref="K706" si="1393">IF(B706=0,"",B706-B654)</f>
        <v>-14187</v>
      </c>
      <c r="L706" s="7">
        <f t="shared" ref="L706" si="1394">IF(C706=0,"",C706-C654)</f>
        <v>-14108</v>
      </c>
      <c r="M706" s="8">
        <f t="shared" ref="M706" si="1395">IF(K706="","",B706/B654-1)</f>
        <v>-0.36716788736768546</v>
      </c>
      <c r="N706" s="8">
        <f t="shared" ref="N706" si="1396">IF(L706="","",C706/C654-1)</f>
        <v>-0.36707082270905966</v>
      </c>
      <c r="O706" s="12">
        <f>3262+4</f>
        <v>3266</v>
      </c>
      <c r="Q706" s="3"/>
      <c r="R706" s="3"/>
      <c r="S706" s="6"/>
      <c r="T706" s="7"/>
      <c r="U706" s="7"/>
      <c r="V706" s="7"/>
      <c r="W706" s="7"/>
      <c r="X706" s="7"/>
      <c r="Y706" s="7"/>
      <c r="Z706" s="7"/>
      <c r="AA706" s="7"/>
      <c r="AB706" s="7"/>
      <c r="AC706" s="7"/>
      <c r="AD706" s="7"/>
      <c r="AE706" s="8"/>
      <c r="AF706" s="8"/>
      <c r="AG706" s="12"/>
    </row>
    <row r="707" spans="1:33" ht="19.7" customHeight="1" x14ac:dyDescent="0.25">
      <c r="A707" s="6">
        <v>44786</v>
      </c>
      <c r="B707" s="7">
        <f t="shared" ref="B707" si="1397">IF(SUM(C707:J707)="","",SUM(C707:J707))</f>
        <v>23743</v>
      </c>
      <c r="C707" s="7">
        <f>23630+30</f>
        <v>23660</v>
      </c>
      <c r="D707" s="7">
        <v>58</v>
      </c>
      <c r="E707" s="7">
        <v>21</v>
      </c>
      <c r="F707" s="7">
        <v>0</v>
      </c>
      <c r="G707" s="7">
        <v>0</v>
      </c>
      <c r="H707" s="7">
        <v>0</v>
      </c>
      <c r="I707" s="7">
        <v>0</v>
      </c>
      <c r="J707" s="7">
        <v>4</v>
      </c>
      <c r="K707" s="7">
        <f t="shared" ref="K707" si="1398">IF(B707=0,"",B707-B655)</f>
        <v>-12667</v>
      </c>
      <c r="L707" s="7">
        <f t="shared" ref="L707" si="1399">IF(C707=0,"",C707-C655)</f>
        <v>-12588</v>
      </c>
      <c r="M707" s="8">
        <f t="shared" ref="M707" si="1400">IF(K707="","",B707/B655-1)</f>
        <v>-0.34789892886569629</v>
      </c>
      <c r="N707" s="8">
        <f t="shared" ref="N707" si="1401">IF(L707="","",C707/C655-1)</f>
        <v>-0.34727433237695871</v>
      </c>
      <c r="O707" s="12">
        <f>3080+14</f>
        <v>3094</v>
      </c>
      <c r="Q707" s="3"/>
      <c r="R707" s="3"/>
      <c r="S707" s="6"/>
      <c r="T707" s="7"/>
      <c r="U707" s="7"/>
      <c r="V707" s="7"/>
      <c r="W707" s="7"/>
      <c r="X707" s="7"/>
      <c r="Y707" s="7"/>
      <c r="Z707" s="7"/>
      <c r="AA707" s="7"/>
      <c r="AB707" s="7"/>
      <c r="AC707" s="7"/>
      <c r="AD707" s="7"/>
      <c r="AE707" s="8"/>
      <c r="AF707" s="8"/>
      <c r="AG707" s="12"/>
    </row>
    <row r="708" spans="1:33" ht="19.7" customHeight="1" x14ac:dyDescent="0.25">
      <c r="A708" s="6">
        <v>44793</v>
      </c>
      <c r="B708" s="7">
        <f t="shared" ref="B708" si="1402">IF(SUM(C708:J708)="","",SUM(C708:J708))</f>
        <v>24001</v>
      </c>
      <c r="C708" s="7">
        <f>23857+4</f>
        <v>23861</v>
      </c>
      <c r="D708" s="7">
        <v>89</v>
      </c>
      <c r="E708" s="7">
        <v>48</v>
      </c>
      <c r="F708" s="7">
        <v>0</v>
      </c>
      <c r="G708" s="7">
        <v>0</v>
      </c>
      <c r="H708" s="7">
        <v>0</v>
      </c>
      <c r="I708" s="7">
        <v>0</v>
      </c>
      <c r="J708" s="7">
        <v>3</v>
      </c>
      <c r="K708" s="7">
        <f t="shared" ref="K708" si="1403">IF(B708=0,"",B708-B656)</f>
        <v>-11910</v>
      </c>
      <c r="L708" s="7">
        <f t="shared" ref="L708" si="1404">IF(C708=0,"",C708-C656)</f>
        <v>-11893</v>
      </c>
      <c r="M708" s="8">
        <f t="shared" ref="M708" si="1405">IF(K708="","",B708/B656-1)</f>
        <v>-0.331653253877642</v>
      </c>
      <c r="N708" s="8">
        <f t="shared" ref="N708" si="1406">IF(L708="","",C708/C656-1)</f>
        <v>-0.33263411086871397</v>
      </c>
      <c r="O708" s="12">
        <f>2907+0</f>
        <v>2907</v>
      </c>
      <c r="Q708" s="3"/>
      <c r="R708" s="3"/>
      <c r="S708" s="6"/>
      <c r="T708" s="7"/>
      <c r="U708" s="7"/>
      <c r="V708" s="7"/>
      <c r="W708" s="7"/>
      <c r="X708" s="7"/>
      <c r="Y708" s="7"/>
      <c r="Z708" s="7"/>
      <c r="AA708" s="7"/>
      <c r="AB708" s="7"/>
      <c r="AC708" s="7"/>
      <c r="AD708" s="7"/>
      <c r="AE708" s="8"/>
      <c r="AF708" s="8"/>
      <c r="AG708" s="12"/>
    </row>
    <row r="709" spans="1:33" ht="19.7" customHeight="1" x14ac:dyDescent="0.25">
      <c r="A709" s="6">
        <v>44800</v>
      </c>
      <c r="B709" s="7">
        <f t="shared" ref="B709:B715" si="1407">IF(SUM(C709:J709)="","",SUM(C709:J709))</f>
        <v>23381</v>
      </c>
      <c r="C709" s="7">
        <f>23290+24</f>
        <v>23314</v>
      </c>
      <c r="D709" s="7">
        <v>50</v>
      </c>
      <c r="E709" s="7">
        <v>16</v>
      </c>
      <c r="F709" s="7">
        <v>0</v>
      </c>
      <c r="G709" s="7">
        <v>0</v>
      </c>
      <c r="H709" s="7">
        <v>0</v>
      </c>
      <c r="I709" s="7">
        <v>0</v>
      </c>
      <c r="J709" s="7">
        <v>1</v>
      </c>
      <c r="K709" s="7">
        <f t="shared" ref="K709" si="1408">IF(B709=0,"",B709-B657)</f>
        <v>-11008</v>
      </c>
      <c r="L709" s="7">
        <f t="shared" ref="L709" si="1409">IF(C709=0,"",C709-C657)</f>
        <v>-10942</v>
      </c>
      <c r="M709" s="8">
        <f t="shared" ref="M709" si="1410">IF(K709="","",B709/B657-1)</f>
        <v>-0.32010235831225098</v>
      </c>
      <c r="N709" s="8">
        <f t="shared" ref="N709" si="1411">IF(L709="","",C709/C657-1)</f>
        <v>-0.31941849602989258</v>
      </c>
      <c r="O709" s="12">
        <f>2832+3</f>
        <v>2835</v>
      </c>
      <c r="Q709" s="3"/>
      <c r="R709" s="3"/>
      <c r="S709" s="6"/>
      <c r="T709" s="7"/>
      <c r="U709" s="7"/>
      <c r="V709" s="7"/>
      <c r="W709" s="7"/>
      <c r="X709" s="7"/>
      <c r="Y709" s="7"/>
      <c r="Z709" s="7"/>
      <c r="AA709" s="7"/>
      <c r="AB709" s="7"/>
      <c r="AC709" s="7"/>
      <c r="AD709" s="7"/>
      <c r="AE709" s="8"/>
      <c r="AF709" s="8"/>
      <c r="AG709" s="12"/>
    </row>
    <row r="710" spans="1:33" ht="19.7" customHeight="1" x14ac:dyDescent="0.25">
      <c r="A710" s="6">
        <v>44807</v>
      </c>
      <c r="B710" s="7">
        <f t="shared" si="1407"/>
        <v>23206</v>
      </c>
      <c r="C710" s="7">
        <f>23099+22</f>
        <v>23121</v>
      </c>
      <c r="D710" s="7">
        <v>67</v>
      </c>
      <c r="E710" s="7">
        <v>15</v>
      </c>
      <c r="F710" s="7">
        <v>0</v>
      </c>
      <c r="G710" s="7">
        <v>0</v>
      </c>
      <c r="H710" s="7">
        <v>0</v>
      </c>
      <c r="I710" s="7">
        <v>0</v>
      </c>
      <c r="J710" s="7">
        <v>3</v>
      </c>
      <c r="K710" s="7">
        <f t="shared" ref="K710" si="1412">IF(B710=0,"",B710-B658)</f>
        <v>-9879</v>
      </c>
      <c r="L710" s="7">
        <f t="shared" ref="L710" si="1413">IF(C710=0,"",C710-C658)</f>
        <v>-9782</v>
      </c>
      <c r="M710" s="8">
        <f t="shared" ref="M710" si="1414">IF(K710="","",B710/B658-1)</f>
        <v>-0.29859452924285934</v>
      </c>
      <c r="N710" s="8">
        <f t="shared" ref="N710" si="1415">IF(L710="","",C710/C658-1)</f>
        <v>-0.29729811871257938</v>
      </c>
      <c r="O710" s="12">
        <f>2905+0</f>
        <v>2905</v>
      </c>
      <c r="Q710" s="3"/>
      <c r="R710" s="3"/>
      <c r="S710" s="6"/>
      <c r="T710" s="7"/>
      <c r="U710" s="7"/>
      <c r="V710" s="7"/>
      <c r="W710" s="7"/>
      <c r="X710" s="7"/>
      <c r="Y710" s="7"/>
      <c r="Z710" s="7"/>
      <c r="AA710" s="7"/>
      <c r="AB710" s="7"/>
      <c r="AC710" s="7"/>
      <c r="AD710" s="7"/>
      <c r="AE710" s="8"/>
      <c r="AF710" s="8"/>
      <c r="AG710" s="12"/>
    </row>
    <row r="711" spans="1:33" ht="19.7" customHeight="1" x14ac:dyDescent="0.25">
      <c r="A711" s="6">
        <v>44814</v>
      </c>
      <c r="B711" s="7">
        <f t="shared" si="1407"/>
        <v>22466</v>
      </c>
      <c r="C711" s="7">
        <f>22372+19</f>
        <v>22391</v>
      </c>
      <c r="D711" s="7">
        <v>54</v>
      </c>
      <c r="E711" s="7">
        <v>19</v>
      </c>
      <c r="F711" s="7">
        <v>0</v>
      </c>
      <c r="G711" s="7">
        <v>0</v>
      </c>
      <c r="H711" s="7">
        <v>0</v>
      </c>
      <c r="I711" s="7">
        <v>0</v>
      </c>
      <c r="J711" s="7">
        <v>2</v>
      </c>
      <c r="K711" s="7">
        <f t="shared" ref="K711" si="1416">IF(B711=0,"",B711-B659)</f>
        <v>-6156</v>
      </c>
      <c r="L711" s="7">
        <f t="shared" ref="L711" si="1417">IF(C711=0,"",C711-C659)</f>
        <v>-6129</v>
      </c>
      <c r="M711" s="8">
        <f t="shared" ref="M711" si="1418">IF(K711="","",B711/B659-1)</f>
        <v>-0.21507930962196908</v>
      </c>
      <c r="N711" s="8">
        <f t="shared" ref="N711" si="1419">IF(L711="","",C711/C659-1)</f>
        <v>-0.21490182328190743</v>
      </c>
      <c r="O711" s="12">
        <f>2530+2</f>
        <v>2532</v>
      </c>
      <c r="Q711" s="3"/>
      <c r="R711" s="3"/>
      <c r="S711" s="6"/>
      <c r="T711" s="7"/>
      <c r="U711" s="7"/>
      <c r="V711" s="7"/>
      <c r="W711" s="7"/>
      <c r="X711" s="7"/>
      <c r="Y711" s="7"/>
      <c r="Z711" s="7"/>
      <c r="AA711" s="7"/>
      <c r="AB711" s="7"/>
      <c r="AC711" s="7"/>
      <c r="AD711" s="7"/>
      <c r="AE711" s="8"/>
      <c r="AF711" s="8"/>
      <c r="AG711" s="12"/>
    </row>
    <row r="712" spans="1:33" ht="19.7" customHeight="1" x14ac:dyDescent="0.25">
      <c r="A712" s="6">
        <v>44821</v>
      </c>
      <c r="B712" s="7">
        <f t="shared" si="1407"/>
        <v>22204</v>
      </c>
      <c r="C712" s="7">
        <f>22106+16</f>
        <v>22122</v>
      </c>
      <c r="D712" s="7">
        <v>55</v>
      </c>
      <c r="E712" s="7">
        <v>25</v>
      </c>
      <c r="F712" s="7">
        <v>0</v>
      </c>
      <c r="G712" s="7">
        <v>0</v>
      </c>
      <c r="H712" s="7">
        <v>0</v>
      </c>
      <c r="I712" s="7">
        <v>0</v>
      </c>
      <c r="J712" s="7">
        <v>2</v>
      </c>
      <c r="K712" s="7">
        <f t="shared" ref="K712" si="1420">IF(B712=0,"",B712-B660)</f>
        <v>-6687</v>
      </c>
      <c r="L712" s="7">
        <f t="shared" ref="L712" si="1421">IF(C712=0,"",C712-C660)</f>
        <v>-6658</v>
      </c>
      <c r="M712" s="8">
        <f t="shared" ref="M712" si="1422">IF(K712="","",B712/B660-1)</f>
        <v>-0.23145616281887094</v>
      </c>
      <c r="N712" s="8">
        <f t="shared" ref="N712" si="1423">IF(L712="","",C712/C660-1)</f>
        <v>-0.2313412091730368</v>
      </c>
      <c r="O712" s="12">
        <f>2638+0</f>
        <v>2638</v>
      </c>
      <c r="Q712" s="3"/>
      <c r="R712" s="3"/>
      <c r="S712" s="6"/>
      <c r="T712" s="7"/>
      <c r="U712" s="7"/>
      <c r="V712" s="7"/>
      <c r="W712" s="7"/>
      <c r="X712" s="7"/>
      <c r="Y712" s="7"/>
      <c r="Z712" s="7"/>
      <c r="AA712" s="7"/>
      <c r="AB712" s="7"/>
      <c r="AC712" s="7"/>
      <c r="AD712" s="7"/>
      <c r="AE712" s="8"/>
      <c r="AF712" s="8"/>
      <c r="AG712" s="12"/>
    </row>
    <row r="713" spans="1:33" ht="19.7" customHeight="1" x14ac:dyDescent="0.25">
      <c r="A713" s="6">
        <v>44828</v>
      </c>
      <c r="B713" s="7">
        <f t="shared" si="1407"/>
        <v>21708</v>
      </c>
      <c r="C713" s="7">
        <f>21618+8</f>
        <v>21626</v>
      </c>
      <c r="D713" s="7">
        <v>57</v>
      </c>
      <c r="E713" s="7">
        <v>22</v>
      </c>
      <c r="F713" s="7">
        <v>0</v>
      </c>
      <c r="G713" s="7">
        <v>0</v>
      </c>
      <c r="H713" s="7">
        <v>0</v>
      </c>
      <c r="I713" s="7">
        <v>0</v>
      </c>
      <c r="J713" s="7">
        <v>3</v>
      </c>
      <c r="K713" s="7">
        <f t="shared" ref="K713" si="1424">IF(B713=0,"",B713-B661)</f>
        <v>-4821</v>
      </c>
      <c r="L713" s="7">
        <f t="shared" ref="L713" si="1425">IF(C713=0,"",C713-C661)</f>
        <v>-4746</v>
      </c>
      <c r="M713" s="8">
        <f t="shared" ref="M713" si="1426">IF(K713="","",B713/B661-1)</f>
        <v>-0.18172565871310642</v>
      </c>
      <c r="N713" s="8">
        <f t="shared" ref="N713" si="1427">IF(L713="","",C713/C661-1)</f>
        <v>-0.17996359775519488</v>
      </c>
      <c r="O713" s="12">
        <f>2669+4</f>
        <v>2673</v>
      </c>
      <c r="Q713" s="3"/>
      <c r="R713" s="3"/>
      <c r="S713" s="6"/>
      <c r="T713" s="7"/>
      <c r="U713" s="7"/>
      <c r="V713" s="7"/>
      <c r="W713" s="7"/>
      <c r="X713" s="7"/>
      <c r="Y713" s="7"/>
      <c r="Z713" s="7"/>
      <c r="AA713" s="7"/>
      <c r="AB713" s="7"/>
      <c r="AC713" s="7"/>
      <c r="AD713" s="7"/>
      <c r="AE713" s="8"/>
      <c r="AF713" s="8"/>
      <c r="AG713" s="12"/>
    </row>
    <row r="714" spans="1:33" ht="19.7" customHeight="1" x14ac:dyDescent="0.25">
      <c r="A714" s="6">
        <v>44835</v>
      </c>
      <c r="B714" s="7">
        <f t="shared" si="1407"/>
        <v>21062</v>
      </c>
      <c r="C714" s="7">
        <f>20958+3</f>
        <v>20961</v>
      </c>
      <c r="D714" s="7">
        <v>76</v>
      </c>
      <c r="E714" s="7">
        <v>25</v>
      </c>
      <c r="F714" s="7">
        <v>0</v>
      </c>
      <c r="G714" s="7">
        <v>0</v>
      </c>
      <c r="H714" s="7">
        <v>0</v>
      </c>
      <c r="I714" s="7">
        <v>0</v>
      </c>
      <c r="J714" s="7">
        <v>0</v>
      </c>
      <c r="K714" s="7">
        <f t="shared" ref="K714" si="1428">IF(B714=0,"",B714-B662)</f>
        <v>-3300</v>
      </c>
      <c r="L714" s="7">
        <f t="shared" ref="L714" si="1429">IF(C714=0,"",C714-C662)</f>
        <v>-3289</v>
      </c>
      <c r="M714" s="8">
        <f t="shared" ref="M714" si="1430">IF(K714="","",B714/B662-1)</f>
        <v>-0.13545685904277149</v>
      </c>
      <c r="N714" s="8">
        <f t="shared" ref="N714" si="1431">IF(L714="","",C714/C662-1)</f>
        <v>-0.1356288659793814</v>
      </c>
      <c r="O714" s="12">
        <f>2711+0</f>
        <v>2711</v>
      </c>
      <c r="Q714" s="3"/>
      <c r="R714" s="3"/>
      <c r="S714" s="6"/>
      <c r="T714" s="7"/>
      <c r="U714" s="7"/>
      <c r="V714" s="7"/>
      <c r="W714" s="7"/>
      <c r="X714" s="7"/>
      <c r="Y714" s="7"/>
      <c r="Z714" s="7"/>
      <c r="AA714" s="7"/>
      <c r="AB714" s="7"/>
      <c r="AC714" s="7"/>
      <c r="AD714" s="7"/>
      <c r="AE714" s="8"/>
      <c r="AF714" s="8"/>
      <c r="AG714" s="12"/>
    </row>
    <row r="715" spans="1:33" ht="19.7" customHeight="1" x14ac:dyDescent="0.25">
      <c r="A715" s="6">
        <v>44842</v>
      </c>
      <c r="B715" s="7">
        <f t="shared" si="1407"/>
        <v>20225</v>
      </c>
      <c r="C715" s="7">
        <f>20103+27</f>
        <v>20130</v>
      </c>
      <c r="D715" s="7">
        <v>71</v>
      </c>
      <c r="E715" s="7">
        <v>23</v>
      </c>
      <c r="F715" s="7">
        <v>0</v>
      </c>
      <c r="G715" s="7">
        <v>0</v>
      </c>
      <c r="H715" s="7">
        <v>0</v>
      </c>
      <c r="I715" s="7">
        <v>0</v>
      </c>
      <c r="J715" s="7">
        <v>1</v>
      </c>
      <c r="K715" s="7">
        <f t="shared" ref="K715" si="1432">IF(B715=0,"",B715-B663)</f>
        <v>-2734</v>
      </c>
      <c r="L715" s="7">
        <f t="shared" ref="L715" si="1433">IF(C715=0,"",C715-C663)</f>
        <v>-2700</v>
      </c>
      <c r="M715" s="8">
        <f t="shared" ref="M715" si="1434">IF(K715="","",B715/B663-1)</f>
        <v>-0.11908184154362123</v>
      </c>
      <c r="N715" s="8">
        <f t="shared" ref="N715" si="1435">IF(L715="","",C715/C663-1)</f>
        <v>-0.11826544021024965</v>
      </c>
      <c r="O715" s="12">
        <f>3242+1</f>
        <v>3243</v>
      </c>
      <c r="Q715" s="3"/>
      <c r="R715" s="3"/>
      <c r="S715" s="6"/>
      <c r="T715" s="7"/>
      <c r="U715" s="7"/>
      <c r="V715" s="7"/>
      <c r="W715" s="7"/>
      <c r="X715" s="7"/>
      <c r="Y715" s="7"/>
      <c r="Z715" s="7"/>
      <c r="AA715" s="7"/>
      <c r="AB715" s="7"/>
      <c r="AC715" s="7"/>
      <c r="AD715" s="7"/>
      <c r="AE715" s="8"/>
      <c r="AF715" s="8"/>
      <c r="AG715" s="12"/>
    </row>
    <row r="716" spans="1:33" ht="19.7" customHeight="1" x14ac:dyDescent="0.25">
      <c r="A716" s="6">
        <v>44849</v>
      </c>
      <c r="B716" s="7">
        <f t="shared" ref="B716" si="1436">IF(SUM(C716:J716)="","",SUM(C716:J716))</f>
        <v>20117</v>
      </c>
      <c r="C716" s="7">
        <f>20037+7</f>
        <v>20044</v>
      </c>
      <c r="D716" s="7">
        <v>56</v>
      </c>
      <c r="E716" s="7">
        <v>17</v>
      </c>
      <c r="F716" s="7">
        <v>0</v>
      </c>
      <c r="G716" s="7">
        <v>0</v>
      </c>
      <c r="H716" s="7">
        <v>0</v>
      </c>
      <c r="I716" s="7">
        <v>0</v>
      </c>
      <c r="J716" s="7">
        <v>0</v>
      </c>
      <c r="K716" s="7">
        <f t="shared" ref="K716" si="1437">IF(B716=0,"",B716-B664)</f>
        <v>-426</v>
      </c>
      <c r="L716" s="7">
        <f t="shared" ref="L716" si="1438">IF(C716=0,"",C716-C664)</f>
        <v>-365</v>
      </c>
      <c r="M716" s="8">
        <f t="shared" ref="M716" si="1439">IF(K716="","",B716/B664-1)</f>
        <v>-2.073699070242907E-2</v>
      </c>
      <c r="N716" s="8">
        <f t="shared" ref="N716" si="1440">IF(L716="","",C716/C664-1)</f>
        <v>-1.7884266745063493E-2</v>
      </c>
      <c r="O716" s="12">
        <f>2822+1</f>
        <v>2823</v>
      </c>
      <c r="Q716" s="3"/>
      <c r="R716" s="3"/>
      <c r="S716" s="6"/>
      <c r="T716" s="7"/>
      <c r="U716" s="7"/>
      <c r="V716" s="7"/>
      <c r="W716" s="7"/>
      <c r="X716" s="7"/>
      <c r="Y716" s="7"/>
      <c r="Z716" s="7"/>
      <c r="AA716" s="7"/>
      <c r="AB716" s="7"/>
      <c r="AC716" s="7"/>
      <c r="AD716" s="7"/>
      <c r="AE716" s="8"/>
      <c r="AF716" s="8"/>
      <c r="AG716" s="12"/>
    </row>
    <row r="717" spans="1:33" ht="19.7" customHeight="1" x14ac:dyDescent="0.25">
      <c r="A717" s="6">
        <v>44856</v>
      </c>
      <c r="B717" s="7">
        <f t="shared" ref="B717" si="1441">IF(SUM(C717:J717)="","",SUM(C717:J717))</f>
        <v>19640</v>
      </c>
      <c r="C717" s="7">
        <f>19520+27</f>
        <v>19547</v>
      </c>
      <c r="D717" s="7">
        <v>72</v>
      </c>
      <c r="E717" s="7">
        <v>21</v>
      </c>
      <c r="F717" s="7">
        <v>0</v>
      </c>
      <c r="G717" s="7">
        <v>0</v>
      </c>
      <c r="H717" s="7">
        <v>0</v>
      </c>
      <c r="I717" s="7">
        <v>0</v>
      </c>
      <c r="J717" s="7">
        <v>0</v>
      </c>
      <c r="K717" s="7">
        <f t="shared" ref="K717" si="1442">IF(B717=0,"",B717-B665)</f>
        <v>-375</v>
      </c>
      <c r="L717" s="7">
        <f t="shared" ref="L717" si="1443">IF(C717=0,"",C717-C665)</f>
        <v>-300</v>
      </c>
      <c r="M717" s="8">
        <f t="shared" ref="M717" si="1444">IF(K717="","",B717/B665-1)</f>
        <v>-1.8735948038970718E-2</v>
      </c>
      <c r="N717" s="8">
        <f t="shared" ref="N717" si="1445">IF(L717="","",C717/C665-1)</f>
        <v>-1.5115634604726202E-2</v>
      </c>
      <c r="O717" s="12">
        <f>2898+1</f>
        <v>2899</v>
      </c>
      <c r="Q717" s="3"/>
      <c r="R717" s="3"/>
      <c r="S717" s="6"/>
      <c r="T717" s="7"/>
      <c r="U717" s="7"/>
      <c r="V717" s="7"/>
      <c r="W717" s="7"/>
      <c r="X717" s="7"/>
      <c r="Y717" s="7"/>
      <c r="Z717" s="7"/>
      <c r="AA717" s="7"/>
      <c r="AB717" s="7"/>
      <c r="AC717" s="7"/>
      <c r="AD717" s="7"/>
      <c r="AE717" s="8"/>
      <c r="AF717" s="8"/>
      <c r="AG717" s="12"/>
    </row>
    <row r="718" spans="1:33" ht="19.7" customHeight="1" x14ac:dyDescent="0.25">
      <c r="A718" s="6">
        <v>44863</v>
      </c>
      <c r="B718" s="7">
        <f t="shared" ref="B718" si="1446">IF(SUM(C718:J718)="","",SUM(C718:J718))</f>
        <v>19779</v>
      </c>
      <c r="C718" s="7">
        <f>19680+7</f>
        <v>19687</v>
      </c>
      <c r="D718" s="7">
        <v>77</v>
      </c>
      <c r="E718" s="7">
        <v>15</v>
      </c>
      <c r="F718" s="7">
        <v>0</v>
      </c>
      <c r="G718" s="7">
        <v>0</v>
      </c>
      <c r="H718" s="7">
        <v>0</v>
      </c>
      <c r="I718" s="7">
        <v>0</v>
      </c>
      <c r="J718" s="7">
        <v>0</v>
      </c>
      <c r="K718" s="7">
        <f t="shared" ref="K718" si="1447">IF(B718=0,"",B718-B666)</f>
        <v>795</v>
      </c>
      <c r="L718" s="7">
        <f t="shared" ref="L718" si="1448">IF(C718=0,"",C718-C666)</f>
        <v>852</v>
      </c>
      <c r="M718" s="8">
        <f t="shared" ref="M718" si="1449">IF(K718="","",B718/B666-1)</f>
        <v>4.1877370417193527E-2</v>
      </c>
      <c r="N718" s="8">
        <f t="shared" ref="N718" si="1450">IF(L718="","",C718/C666-1)</f>
        <v>4.5234934961507767E-2</v>
      </c>
      <c r="O718" s="12">
        <f>2815+1</f>
        <v>2816</v>
      </c>
      <c r="Q718" s="3"/>
      <c r="R718" s="3"/>
      <c r="S718" s="6"/>
      <c r="T718" s="7"/>
      <c r="U718" s="7"/>
      <c r="V718" s="7"/>
      <c r="W718" s="7"/>
      <c r="X718" s="7"/>
      <c r="Y718" s="7"/>
      <c r="Z718" s="7"/>
      <c r="AA718" s="7"/>
      <c r="AB718" s="7"/>
      <c r="AC718" s="7"/>
      <c r="AD718" s="7"/>
      <c r="AE718" s="8"/>
      <c r="AF718" s="8"/>
      <c r="AG718" s="12"/>
    </row>
    <row r="719" spans="1:33" ht="19.7" customHeight="1" x14ac:dyDescent="0.25">
      <c r="A719" s="6">
        <v>44870</v>
      </c>
      <c r="B719" s="7">
        <f t="shared" ref="B719" si="1451">IF(SUM(C719:J719)="","",SUM(C719:J719))</f>
        <v>19173</v>
      </c>
      <c r="C719" s="7">
        <f>19063+24</f>
        <v>19087</v>
      </c>
      <c r="D719" s="7">
        <v>72</v>
      </c>
      <c r="E719" s="7">
        <v>13</v>
      </c>
      <c r="F719" s="7">
        <v>0</v>
      </c>
      <c r="G719" s="7">
        <v>0</v>
      </c>
      <c r="H719" s="7">
        <v>0</v>
      </c>
      <c r="I719" s="7">
        <v>0</v>
      </c>
      <c r="J719" s="7">
        <v>1</v>
      </c>
      <c r="K719" s="7">
        <f t="shared" ref="K719" si="1452">IF(B719=0,"",B719-B667)</f>
        <v>161</v>
      </c>
      <c r="L719" s="7">
        <f t="shared" ref="L719" si="1453">IF(C719=0,"",C719-C667)</f>
        <v>216</v>
      </c>
      <c r="M719" s="8">
        <f t="shared" ref="M719" si="1454">IF(K719="","",B719/B667-1)</f>
        <v>8.4683357879233867E-3</v>
      </c>
      <c r="N719" s="8">
        <f t="shared" ref="N719" si="1455">IF(L719="","",C719/C667-1)</f>
        <v>1.144613428011243E-2</v>
      </c>
      <c r="O719" s="12">
        <f>3078+4</f>
        <v>3082</v>
      </c>
      <c r="Q719" s="3"/>
      <c r="R719" s="3"/>
      <c r="S719" s="6"/>
      <c r="T719" s="7"/>
      <c r="U719" s="7"/>
      <c r="V719" s="7"/>
      <c r="W719" s="7"/>
      <c r="X719" s="7"/>
      <c r="Y719" s="7"/>
      <c r="Z719" s="7"/>
      <c r="AA719" s="7"/>
      <c r="AB719" s="7"/>
      <c r="AC719" s="7"/>
      <c r="AD719" s="7"/>
      <c r="AE719" s="8"/>
      <c r="AF719" s="8"/>
      <c r="AG719" s="12"/>
    </row>
    <row r="720" spans="1:33" ht="19.7" customHeight="1" x14ac:dyDescent="0.25">
      <c r="A720" s="6">
        <v>44877</v>
      </c>
      <c r="B720" s="7">
        <f t="shared" ref="B720" si="1456">IF(SUM(C720:J720)="","",SUM(C720:J720))</f>
        <v>17441</v>
      </c>
      <c r="C720" s="7">
        <f>17344+16</f>
        <v>17360</v>
      </c>
      <c r="D720" s="7">
        <v>70</v>
      </c>
      <c r="E720" s="7">
        <v>10</v>
      </c>
      <c r="F720" s="7">
        <v>0</v>
      </c>
      <c r="G720" s="7">
        <v>0</v>
      </c>
      <c r="H720" s="7">
        <v>0</v>
      </c>
      <c r="I720" s="7">
        <v>0</v>
      </c>
      <c r="J720" s="7">
        <v>1</v>
      </c>
      <c r="K720" s="7">
        <f t="shared" ref="K720" si="1457">IF(B720=0,"",B720-B668)</f>
        <v>643</v>
      </c>
      <c r="L720" s="7">
        <f t="shared" ref="L720" si="1458">IF(C720=0,"",C720-C668)</f>
        <v>716</v>
      </c>
      <c r="M720" s="8">
        <f t="shared" ref="M720" si="1459">IF(K720="","",B720/B668-1)</f>
        <v>3.8278366472199066E-2</v>
      </c>
      <c r="N720" s="8">
        <f t="shared" ref="N720" si="1460">IF(L720="","",C720/C668-1)</f>
        <v>4.3018505167027099E-2</v>
      </c>
      <c r="O720" s="12">
        <f>2389+1</f>
        <v>2390</v>
      </c>
      <c r="Q720" s="3"/>
      <c r="R720" s="3"/>
      <c r="S720" s="6"/>
      <c r="T720" s="7"/>
      <c r="U720" s="7"/>
      <c r="V720" s="7"/>
      <c r="W720" s="7"/>
      <c r="X720" s="7"/>
      <c r="Y720" s="7"/>
      <c r="Z720" s="7"/>
      <c r="AA720" s="7"/>
      <c r="AB720" s="7"/>
      <c r="AC720" s="7"/>
      <c r="AD720" s="7"/>
      <c r="AE720" s="8"/>
      <c r="AF720" s="8"/>
      <c r="AG720" s="12"/>
    </row>
    <row r="721" spans="1:33" ht="19.7" customHeight="1" x14ac:dyDescent="0.25">
      <c r="A721" s="6">
        <v>44884</v>
      </c>
      <c r="B721" s="7">
        <f t="shared" ref="B721" si="1461">IF(SUM(C721:J721)="","",SUM(C721:J721))</f>
        <v>19182</v>
      </c>
      <c r="C721" s="7">
        <f>19030+51</f>
        <v>19081</v>
      </c>
      <c r="D721" s="7">
        <v>87</v>
      </c>
      <c r="E721" s="7">
        <v>14</v>
      </c>
      <c r="F721" s="7">
        <v>0</v>
      </c>
      <c r="G721" s="7">
        <v>0</v>
      </c>
      <c r="H721" s="7">
        <v>0</v>
      </c>
      <c r="I721" s="7">
        <v>0</v>
      </c>
      <c r="J721" s="7">
        <v>0</v>
      </c>
      <c r="K721" s="7">
        <f t="shared" ref="K721" si="1462">IF(B721=0,"",B721-B669)</f>
        <v>2280</v>
      </c>
      <c r="L721" s="7">
        <f t="shared" ref="L721" si="1463">IF(C721=0,"",C721-C669)</f>
        <v>2351</v>
      </c>
      <c r="M721" s="8">
        <f t="shared" ref="M721" si="1464">IF(K721="","",B721/B669-1)</f>
        <v>0.13489527866524664</v>
      </c>
      <c r="N721" s="8">
        <f t="shared" ref="N721" si="1465">IF(L721="","",C721/C669-1)</f>
        <v>0.14052600119545722</v>
      </c>
      <c r="O721" s="12">
        <f>3357+26</f>
        <v>3383</v>
      </c>
      <c r="Q721" s="3"/>
      <c r="R721" s="3"/>
      <c r="S721" s="6"/>
      <c r="T721" s="7"/>
      <c r="U721" s="7"/>
      <c r="V721" s="7"/>
      <c r="W721" s="7"/>
      <c r="X721" s="7"/>
      <c r="Y721" s="7"/>
      <c r="Z721" s="7"/>
      <c r="AA721" s="7"/>
      <c r="AB721" s="7"/>
      <c r="AC721" s="7"/>
      <c r="AD721" s="7"/>
      <c r="AE721" s="8"/>
      <c r="AF721" s="8"/>
      <c r="AG721" s="12"/>
    </row>
    <row r="722" spans="1:33" x14ac:dyDescent="0.25">
      <c r="B722" s="13" t="s">
        <v>19</v>
      </c>
      <c r="C722" s="3"/>
      <c r="D722" s="3"/>
      <c r="E722" s="3"/>
      <c r="F722" s="3"/>
      <c r="G722" s="3"/>
      <c r="H722" s="3"/>
      <c r="I722" s="3"/>
      <c r="J722" s="3"/>
      <c r="K722" s="3"/>
      <c r="L722" s="3"/>
      <c r="M722" s="4"/>
      <c r="N722" s="4"/>
      <c r="T722" s="13"/>
      <c r="U722" s="3"/>
      <c r="V722" s="3"/>
      <c r="W722" s="3"/>
      <c r="X722" s="3"/>
      <c r="Y722" s="3"/>
      <c r="Z722" s="3"/>
      <c r="AA722" s="3"/>
      <c r="AB722" s="3"/>
      <c r="AC722" s="3"/>
      <c r="AD722" s="3"/>
      <c r="AE722" s="4"/>
      <c r="AF722" s="4"/>
    </row>
    <row r="723" spans="1:33" x14ac:dyDescent="0.25">
      <c r="B723" s="16" t="s">
        <v>20</v>
      </c>
      <c r="C723" s="3"/>
      <c r="D723" s="3"/>
      <c r="E723" s="3"/>
      <c r="F723" s="3"/>
      <c r="G723" s="3"/>
      <c r="H723" s="3"/>
      <c r="I723" s="3"/>
      <c r="J723" s="3"/>
      <c r="K723" s="3"/>
      <c r="L723" s="3"/>
      <c r="M723" s="4"/>
      <c r="N723" s="4"/>
    </row>
    <row r="724" spans="1:33" ht="15" x14ac:dyDescent="0.25">
      <c r="B724" s="18" t="s">
        <v>22</v>
      </c>
      <c r="C724" s="3"/>
      <c r="D724" s="3"/>
      <c r="E724" s="3"/>
      <c r="F724" s="3"/>
      <c r="G724" s="3"/>
      <c r="H724" s="3"/>
      <c r="I724" s="3"/>
      <c r="J724" s="3"/>
      <c r="K724" s="3"/>
      <c r="L724" s="3"/>
      <c r="M724" s="4"/>
      <c r="N724" s="4"/>
    </row>
    <row r="725" spans="1:33" x14ac:dyDescent="0.25">
      <c r="B725" s="3"/>
      <c r="C725" s="3"/>
      <c r="D725" s="3"/>
      <c r="E725" s="3"/>
      <c r="F725" s="3"/>
      <c r="G725" s="3"/>
      <c r="H725" s="3"/>
      <c r="I725" s="3"/>
      <c r="J725" s="3"/>
      <c r="K725" s="3" t="str">
        <f>IF(B725=0,"",B725-B455)</f>
        <v/>
      </c>
      <c r="L725" s="3"/>
      <c r="M725" s="4"/>
      <c r="N725" s="4"/>
    </row>
    <row r="726" spans="1:33" x14ac:dyDescent="0.25">
      <c r="B726" s="3"/>
      <c r="C726" s="3"/>
      <c r="D726" s="3"/>
      <c r="E726" s="3"/>
      <c r="F726" s="3"/>
      <c r="G726" s="3"/>
      <c r="H726" s="3"/>
      <c r="I726" s="3"/>
      <c r="J726" s="3"/>
      <c r="K726" s="3" t="str">
        <f>IF(B726=0,"",B726-B456)</f>
        <v/>
      </c>
      <c r="L726" s="3"/>
      <c r="M726" s="4"/>
      <c r="N726" s="4"/>
    </row>
    <row r="727" spans="1:33" x14ac:dyDescent="0.25">
      <c r="B727" s="3"/>
      <c r="C727" s="3"/>
      <c r="D727" s="3"/>
      <c r="E727" s="3"/>
      <c r="F727" s="3"/>
      <c r="G727" s="3"/>
      <c r="H727" s="3"/>
      <c r="I727" s="3"/>
      <c r="J727" s="3"/>
      <c r="K727" s="3" t="str">
        <f>IF(B727=0,"",B727-B457)</f>
        <v/>
      </c>
      <c r="L727" s="3"/>
      <c r="M727" s="4"/>
      <c r="N727" s="4"/>
    </row>
    <row r="728" spans="1:33" x14ac:dyDescent="0.25">
      <c r="B728" s="3"/>
      <c r="C728" s="3"/>
      <c r="D728" s="3"/>
      <c r="E728" s="3"/>
      <c r="F728" s="3"/>
      <c r="G728" s="3"/>
      <c r="H728" s="3"/>
      <c r="I728" s="3"/>
      <c r="J728" s="3"/>
      <c r="K728" s="3" t="str">
        <f>IF(B728=0,"",B728-B458)</f>
        <v/>
      </c>
      <c r="L728" s="3"/>
      <c r="M728" s="4"/>
      <c r="N728" s="4"/>
    </row>
    <row r="729" spans="1:33" x14ac:dyDescent="0.25">
      <c r="B729" s="3"/>
      <c r="C729" s="3"/>
      <c r="D729" s="3"/>
      <c r="E729" s="3"/>
      <c r="F729" s="3"/>
      <c r="G729" s="3"/>
      <c r="H729" s="3"/>
      <c r="I729" s="3"/>
      <c r="J729" s="3"/>
      <c r="K729" s="3" t="str">
        <f>IF(B729=0,"",B729-B459)</f>
        <v/>
      </c>
      <c r="L729" s="3"/>
      <c r="M729" s="4"/>
      <c r="N729" s="4"/>
    </row>
    <row r="730" spans="1:33" x14ac:dyDescent="0.25">
      <c r="B730" s="3"/>
      <c r="C730" s="3"/>
      <c r="D730" s="3"/>
      <c r="E730" s="3"/>
      <c r="F730" s="3"/>
      <c r="G730" s="3"/>
      <c r="H730" s="3"/>
      <c r="I730" s="3"/>
      <c r="J730" s="3"/>
      <c r="K730" s="3" t="str">
        <f>IF(B730=0,"",B730-B460)</f>
        <v/>
      </c>
      <c r="L730" s="3"/>
      <c r="M730" s="4"/>
      <c r="N730" s="4"/>
    </row>
    <row r="731" spans="1:33" x14ac:dyDescent="0.25">
      <c r="B731" s="3"/>
      <c r="C731" s="3"/>
      <c r="D731" s="3"/>
      <c r="E731" s="3"/>
      <c r="F731" s="3"/>
      <c r="G731" s="3"/>
      <c r="H731" s="3"/>
      <c r="I731" s="3"/>
      <c r="J731" s="3"/>
      <c r="K731" s="3" t="str">
        <f>IF(B731=0,"",B731-B461)</f>
        <v/>
      </c>
      <c r="L731" s="3"/>
      <c r="M731" s="4"/>
      <c r="N731" s="4"/>
    </row>
    <row r="732" spans="1:33" x14ac:dyDescent="0.25">
      <c r="B732" s="3"/>
      <c r="C732" s="3"/>
      <c r="D732" s="3"/>
      <c r="E732" s="3"/>
      <c r="F732" s="3"/>
      <c r="G732" s="3"/>
      <c r="H732" s="3"/>
      <c r="I732" s="3"/>
      <c r="J732" s="3"/>
      <c r="K732" s="3" t="str">
        <f>IF(B732=0,"",B732-B462)</f>
        <v/>
      </c>
      <c r="L732" s="3"/>
      <c r="M732" s="4"/>
      <c r="N732" s="4"/>
    </row>
    <row r="733" spans="1:33" x14ac:dyDescent="0.25">
      <c r="B733" s="3"/>
      <c r="C733" s="3"/>
      <c r="D733" s="3"/>
      <c r="E733" s="3"/>
      <c r="F733" s="3"/>
      <c r="G733" s="3"/>
      <c r="H733" s="3"/>
      <c r="I733" s="3"/>
      <c r="J733" s="3"/>
      <c r="K733" s="3" t="str">
        <f>IF(B733=0,"",B733-B463)</f>
        <v/>
      </c>
      <c r="L733" s="3"/>
      <c r="M733" s="4"/>
      <c r="N733" s="4"/>
    </row>
    <row r="734" spans="1:33" x14ac:dyDescent="0.25">
      <c r="B734" s="3"/>
      <c r="C734" s="3"/>
      <c r="D734" s="3"/>
      <c r="E734" s="3"/>
      <c r="F734" s="3"/>
      <c r="G734" s="3"/>
      <c r="H734" s="3"/>
      <c r="I734" s="3"/>
      <c r="J734" s="3"/>
      <c r="K734" s="3" t="str">
        <f>IF(B734=0,"",B734-B464)</f>
        <v/>
      </c>
      <c r="L734" s="3"/>
      <c r="M734" s="4"/>
      <c r="N734" s="4"/>
    </row>
    <row r="735" spans="1:33" x14ac:dyDescent="0.25">
      <c r="B735" s="3"/>
      <c r="C735" s="3"/>
      <c r="D735" s="3"/>
      <c r="E735" s="3"/>
      <c r="F735" s="3"/>
      <c r="G735" s="3"/>
      <c r="H735" s="3"/>
      <c r="I735" s="3"/>
      <c r="J735" s="3"/>
      <c r="K735" s="3" t="str">
        <f>IF(B735=0,"",B735-B465)</f>
        <v/>
      </c>
      <c r="L735" s="3"/>
      <c r="M735" s="4"/>
      <c r="N735" s="4"/>
    </row>
    <row r="736" spans="1:33" x14ac:dyDescent="0.25">
      <c r="B736" s="3"/>
      <c r="C736" s="3"/>
      <c r="D736" s="3"/>
      <c r="E736" s="3"/>
      <c r="F736" s="3"/>
      <c r="G736" s="3"/>
      <c r="H736" s="3"/>
      <c r="I736" s="3"/>
      <c r="J736" s="3"/>
      <c r="K736" s="3" t="str">
        <f>IF(B736=0,"",B736-B466)</f>
        <v/>
      </c>
      <c r="L736" s="3"/>
      <c r="M736" s="4"/>
      <c r="N736" s="4"/>
    </row>
    <row r="737" spans="2:14" x14ac:dyDescent="0.25">
      <c r="B737" s="3"/>
      <c r="C737" s="3"/>
      <c r="D737" s="3"/>
      <c r="E737" s="3"/>
      <c r="F737" s="3"/>
      <c r="G737" s="3"/>
      <c r="H737" s="3"/>
      <c r="I737" s="3"/>
      <c r="J737" s="3"/>
      <c r="K737" s="3" t="str">
        <f>IF(B737=0,"",B737-B467)</f>
        <v/>
      </c>
      <c r="L737" s="3"/>
      <c r="M737" s="4"/>
      <c r="N737" s="4"/>
    </row>
    <row r="738" spans="2:14" x14ac:dyDescent="0.25">
      <c r="B738" s="3"/>
      <c r="C738" s="3"/>
      <c r="D738" s="3"/>
      <c r="E738" s="3"/>
      <c r="F738" s="3"/>
      <c r="G738" s="3"/>
      <c r="H738" s="3"/>
      <c r="I738" s="3"/>
      <c r="J738" s="3"/>
      <c r="K738" s="3" t="str">
        <f>IF(B738=0,"",B738-B468)</f>
        <v/>
      </c>
      <c r="L738" s="3"/>
      <c r="M738" s="4"/>
      <c r="N738" s="4"/>
    </row>
    <row r="739" spans="2:14" x14ac:dyDescent="0.25">
      <c r="B739" s="3"/>
      <c r="C739" s="3"/>
      <c r="D739" s="3"/>
      <c r="E739" s="3"/>
      <c r="F739" s="3"/>
      <c r="G739" s="3"/>
      <c r="H739" s="3"/>
      <c r="I739" s="3"/>
      <c r="J739" s="3"/>
      <c r="K739" s="3" t="str">
        <f>IF(B739=0,"",B739-B469)</f>
        <v/>
      </c>
      <c r="L739" s="3"/>
      <c r="M739" s="4"/>
      <c r="N739" s="4"/>
    </row>
    <row r="740" spans="2:14" x14ac:dyDescent="0.25">
      <c r="B740" s="3"/>
      <c r="C740" s="3"/>
      <c r="D740" s="3"/>
      <c r="E740" s="3"/>
      <c r="F740" s="3"/>
      <c r="G740" s="3"/>
      <c r="H740" s="3"/>
      <c r="I740" s="3"/>
      <c r="J740" s="3"/>
      <c r="K740" s="3" t="str">
        <f>IF(B740=0,"",B740-B470)</f>
        <v/>
      </c>
      <c r="L740" s="3"/>
      <c r="M740" s="4"/>
      <c r="N740" s="4"/>
    </row>
    <row r="741" spans="2:14" x14ac:dyDescent="0.25">
      <c r="B741" s="3"/>
      <c r="C741" s="3"/>
      <c r="D741" s="3"/>
      <c r="E741" s="3"/>
      <c r="F741" s="3"/>
      <c r="G741" s="3"/>
      <c r="H741" s="3"/>
      <c r="I741" s="3"/>
      <c r="J741" s="3"/>
      <c r="K741" s="3" t="str">
        <f>IF(B741=0,"",B741-B471)</f>
        <v/>
      </c>
      <c r="L741" s="3"/>
      <c r="M741" s="4"/>
      <c r="N741" s="4"/>
    </row>
    <row r="742" spans="2:14" x14ac:dyDescent="0.25">
      <c r="B742" s="3"/>
      <c r="C742" s="3"/>
      <c r="D742" s="3"/>
      <c r="E742" s="3"/>
      <c r="F742" s="3"/>
      <c r="G742" s="3"/>
      <c r="H742" s="3"/>
      <c r="I742" s="3"/>
      <c r="J742" s="3"/>
      <c r="K742" s="3" t="str">
        <f>IF(B742=0,"",B742-B472)</f>
        <v/>
      </c>
      <c r="L742" s="3"/>
      <c r="M742" s="4"/>
      <c r="N742" s="4"/>
    </row>
    <row r="743" spans="2:14" x14ac:dyDescent="0.25">
      <c r="B743" s="3"/>
      <c r="C743" s="3"/>
      <c r="D743" s="3"/>
      <c r="E743" s="3"/>
      <c r="F743" s="3"/>
      <c r="G743" s="3"/>
      <c r="H743" s="3"/>
      <c r="I743" s="3"/>
      <c r="J743" s="3"/>
      <c r="K743" s="3" t="str">
        <f>IF(B743=0,"",B743-B473)</f>
        <v/>
      </c>
      <c r="L743" s="3"/>
      <c r="M743" s="4"/>
      <c r="N743" s="4"/>
    </row>
    <row r="744" spans="2:14" x14ac:dyDescent="0.25">
      <c r="B744" s="3"/>
      <c r="C744" s="3"/>
      <c r="D744" s="3"/>
      <c r="E744" s="3"/>
      <c r="F744" s="3"/>
      <c r="G744" s="3"/>
      <c r="H744" s="3"/>
      <c r="I744" s="3"/>
      <c r="J744" s="3"/>
      <c r="K744" s="3" t="str">
        <f>IF(B744=0,"",B744-B474)</f>
        <v/>
      </c>
      <c r="L744" s="3"/>
      <c r="M744" s="4"/>
      <c r="N744" s="4"/>
    </row>
    <row r="745" spans="2:14" x14ac:dyDescent="0.25">
      <c r="B745" s="3"/>
      <c r="C745" s="3"/>
      <c r="D745" s="3"/>
      <c r="E745" s="3"/>
      <c r="F745" s="3"/>
      <c r="G745" s="3"/>
      <c r="H745" s="3"/>
      <c r="I745" s="3"/>
      <c r="J745" s="3"/>
      <c r="K745" s="3" t="str">
        <f>IF(B745=0,"",B745-B475)</f>
        <v/>
      </c>
      <c r="L745" s="3"/>
      <c r="M745" s="4"/>
      <c r="N745" s="4"/>
    </row>
    <row r="746" spans="2:14" x14ac:dyDescent="0.25">
      <c r="B746" s="3"/>
      <c r="C746" s="3"/>
      <c r="D746" s="3"/>
      <c r="E746" s="3"/>
      <c r="F746" s="3"/>
      <c r="G746" s="3"/>
      <c r="H746" s="3"/>
      <c r="I746" s="3"/>
      <c r="J746" s="3"/>
      <c r="K746" s="3" t="str">
        <f>IF(B746=0,"",B746-B476)</f>
        <v/>
      </c>
      <c r="L746" s="3"/>
      <c r="M746" s="4"/>
      <c r="N746" s="4"/>
    </row>
    <row r="747" spans="2:14" x14ac:dyDescent="0.25">
      <c r="B747" s="3"/>
      <c r="C747" s="3"/>
      <c r="D747" s="3"/>
      <c r="E747" s="3"/>
      <c r="F747" s="3"/>
      <c r="G747" s="3"/>
      <c r="H747" s="3"/>
      <c r="I747" s="3"/>
      <c r="J747" s="3"/>
      <c r="K747" s="3" t="str">
        <f>IF(B747=0,"",B747-B477)</f>
        <v/>
      </c>
      <c r="L747" s="3"/>
      <c r="M747" s="4"/>
      <c r="N747" s="4"/>
    </row>
    <row r="748" spans="2:14" x14ac:dyDescent="0.25">
      <c r="B748" s="3"/>
      <c r="C748" s="3"/>
      <c r="D748" s="3"/>
      <c r="E748" s="3"/>
      <c r="F748" s="3"/>
      <c r="G748" s="3"/>
      <c r="H748" s="3"/>
      <c r="I748" s="3"/>
      <c r="J748" s="3"/>
      <c r="K748" s="3" t="str">
        <f>IF(B748=0,"",B748-B478)</f>
        <v/>
      </c>
      <c r="L748" s="3"/>
      <c r="M748" s="4"/>
      <c r="N748" s="4"/>
    </row>
    <row r="749" spans="2:14" x14ac:dyDescent="0.25">
      <c r="B749" s="3"/>
      <c r="C749" s="3"/>
      <c r="D749" s="3"/>
      <c r="E749" s="3"/>
      <c r="F749" s="3"/>
      <c r="G749" s="3"/>
      <c r="H749" s="3"/>
      <c r="I749" s="3"/>
      <c r="J749" s="3"/>
      <c r="K749" s="3" t="str">
        <f>IF(B749=0,"",B749-B479)</f>
        <v/>
      </c>
      <c r="L749" s="3"/>
      <c r="M749" s="4"/>
      <c r="N749" s="4"/>
    </row>
    <row r="750" spans="2:14" x14ac:dyDescent="0.25">
      <c r="B750" s="3"/>
      <c r="C750" s="3"/>
      <c r="D750" s="3"/>
      <c r="E750" s="3"/>
      <c r="F750" s="3"/>
      <c r="G750" s="3"/>
      <c r="H750" s="3"/>
      <c r="I750" s="3"/>
      <c r="J750" s="3"/>
      <c r="K750" s="3" t="str">
        <f>IF(B750=0,"",B750-B480)</f>
        <v/>
      </c>
      <c r="L750" s="3"/>
      <c r="M750" s="4"/>
      <c r="N750" s="4"/>
    </row>
    <row r="751" spans="2:14" x14ac:dyDescent="0.25">
      <c r="B751" s="3"/>
      <c r="C751" s="3"/>
      <c r="D751" s="3"/>
      <c r="E751" s="3"/>
      <c r="F751" s="3"/>
      <c r="G751" s="3"/>
      <c r="H751" s="3"/>
      <c r="I751" s="3"/>
      <c r="J751" s="3"/>
      <c r="K751" s="3" t="str">
        <f>IF(B751=0,"",B751-B481)</f>
        <v/>
      </c>
      <c r="L751" s="3"/>
      <c r="M751" s="4"/>
      <c r="N751" s="4"/>
    </row>
    <row r="752" spans="2:14" x14ac:dyDescent="0.25">
      <c r="B752" s="3"/>
      <c r="C752" s="3"/>
      <c r="D752" s="3"/>
      <c r="E752" s="3"/>
      <c r="F752" s="3"/>
      <c r="G752" s="3"/>
      <c r="H752" s="3"/>
      <c r="I752" s="3"/>
      <c r="J752" s="3"/>
      <c r="K752" s="3" t="str">
        <f>IF(B752=0,"",B752-B482)</f>
        <v/>
      </c>
      <c r="L752" s="3"/>
      <c r="M752" s="4"/>
      <c r="N752" s="4"/>
    </row>
    <row r="753" spans="2:14" x14ac:dyDescent="0.25">
      <c r="B753" s="3"/>
      <c r="C753" s="3"/>
      <c r="D753" s="3"/>
      <c r="E753" s="3"/>
      <c r="F753" s="3"/>
      <c r="G753" s="3"/>
      <c r="H753" s="3"/>
      <c r="I753" s="3"/>
      <c r="J753" s="3"/>
      <c r="K753" s="3" t="str">
        <f>IF(B753=0,"",B753-B483)</f>
        <v/>
      </c>
      <c r="L753" s="3"/>
      <c r="M753" s="4"/>
      <c r="N753" s="4"/>
    </row>
    <row r="754" spans="2:14" x14ac:dyDescent="0.25">
      <c r="B754" s="3"/>
      <c r="C754" s="3"/>
      <c r="D754" s="3"/>
      <c r="E754" s="3"/>
      <c r="F754" s="3"/>
      <c r="G754" s="3"/>
      <c r="H754" s="3"/>
      <c r="I754" s="3"/>
      <c r="J754" s="3"/>
      <c r="K754" s="3" t="str">
        <f>IF(B754=0,"",B754-B484)</f>
        <v/>
      </c>
      <c r="L754" s="3"/>
      <c r="M754" s="4"/>
      <c r="N754" s="4"/>
    </row>
    <row r="755" spans="2:14" x14ac:dyDescent="0.25">
      <c r="B755" s="3"/>
      <c r="C755" s="3"/>
      <c r="D755" s="3"/>
      <c r="E755" s="3"/>
      <c r="F755" s="3"/>
      <c r="G755" s="3"/>
      <c r="H755" s="3"/>
      <c r="I755" s="3"/>
      <c r="J755" s="3"/>
      <c r="K755" s="3" t="str">
        <f>IF(B755=0,"",B755-B485)</f>
        <v/>
      </c>
      <c r="L755" s="3"/>
      <c r="M755" s="4"/>
      <c r="N755" s="4"/>
    </row>
    <row r="756" spans="2:14" x14ac:dyDescent="0.25">
      <c r="B756" s="3"/>
      <c r="C756" s="3"/>
      <c r="D756" s="3"/>
      <c r="E756" s="3"/>
      <c r="F756" s="3"/>
      <c r="G756" s="3"/>
      <c r="H756" s="3"/>
      <c r="I756" s="3"/>
      <c r="J756" s="3"/>
      <c r="K756" s="3" t="str">
        <f>IF(B756=0,"",B756-B486)</f>
        <v/>
      </c>
      <c r="L756" s="3"/>
      <c r="M756" s="4"/>
      <c r="N756" s="4"/>
    </row>
    <row r="757" spans="2:14" x14ac:dyDescent="0.25">
      <c r="B757" s="3"/>
      <c r="C757" s="3"/>
      <c r="D757" s="3"/>
      <c r="E757" s="3"/>
      <c r="F757" s="3"/>
      <c r="G757" s="3"/>
      <c r="H757" s="3"/>
      <c r="I757" s="3"/>
      <c r="J757" s="3"/>
      <c r="K757" s="3" t="str">
        <f>IF(B757=0,"",B757-B487)</f>
        <v/>
      </c>
      <c r="L757" s="3"/>
      <c r="M757" s="4"/>
      <c r="N757" s="4"/>
    </row>
    <row r="758" spans="2:14" x14ac:dyDescent="0.25">
      <c r="B758" s="3"/>
      <c r="C758" s="3"/>
      <c r="D758" s="3"/>
      <c r="E758" s="3"/>
      <c r="F758" s="3"/>
      <c r="G758" s="3"/>
      <c r="H758" s="3"/>
      <c r="I758" s="3"/>
      <c r="J758" s="3"/>
      <c r="K758" s="3" t="str">
        <f>IF(B758=0,"",B758-B488)</f>
        <v/>
      </c>
      <c r="L758" s="3"/>
      <c r="M758" s="4"/>
      <c r="N758" s="4"/>
    </row>
    <row r="759" spans="2:14" x14ac:dyDescent="0.25">
      <c r="B759" s="3"/>
      <c r="C759" s="3"/>
      <c r="D759" s="3"/>
      <c r="E759" s="3"/>
      <c r="F759" s="3"/>
      <c r="G759" s="3"/>
      <c r="H759" s="3"/>
      <c r="I759" s="3"/>
      <c r="J759" s="3"/>
      <c r="K759" s="3" t="str">
        <f>IF(B759=0,"",B759-B489)</f>
        <v/>
      </c>
      <c r="L759" s="3"/>
      <c r="M759" s="4"/>
      <c r="N759" s="4"/>
    </row>
    <row r="760" spans="2:14" x14ac:dyDescent="0.25">
      <c r="B760" s="3"/>
      <c r="C760" s="3"/>
      <c r="D760" s="3"/>
      <c r="E760" s="3"/>
      <c r="F760" s="3"/>
      <c r="G760" s="3"/>
      <c r="H760" s="3"/>
      <c r="I760" s="3"/>
      <c r="J760" s="3"/>
      <c r="K760" s="3" t="str">
        <f>IF(B760=0,"",B760-B490)</f>
        <v/>
      </c>
      <c r="L760" s="3"/>
      <c r="M760" s="4"/>
      <c r="N760" s="4"/>
    </row>
    <row r="761" spans="2:14" x14ac:dyDescent="0.25">
      <c r="B761" s="3"/>
      <c r="C761" s="3"/>
      <c r="D761" s="3"/>
      <c r="E761" s="3"/>
      <c r="F761" s="3"/>
      <c r="G761" s="3"/>
      <c r="H761" s="3"/>
      <c r="I761" s="3"/>
      <c r="J761" s="3"/>
      <c r="K761" s="3" t="str">
        <f>IF(B761=0,"",B761-B491)</f>
        <v/>
      </c>
      <c r="L761" s="3"/>
      <c r="M761" s="4"/>
      <c r="N761" s="4"/>
    </row>
    <row r="762" spans="2:14" x14ac:dyDescent="0.25">
      <c r="B762" s="3"/>
      <c r="C762" s="3"/>
      <c r="D762" s="3"/>
      <c r="E762" s="3"/>
      <c r="F762" s="3"/>
      <c r="G762" s="3"/>
      <c r="H762" s="3"/>
      <c r="I762" s="3"/>
      <c r="J762" s="3"/>
      <c r="K762" s="3" t="str">
        <f>IF(B762=0,"",B762-B492)</f>
        <v/>
      </c>
      <c r="L762" s="3"/>
      <c r="M762" s="4"/>
      <c r="N762" s="4"/>
    </row>
    <row r="763" spans="2:14" x14ac:dyDescent="0.25">
      <c r="B763" s="3"/>
      <c r="C763" s="3"/>
      <c r="D763" s="3"/>
      <c r="E763" s="3"/>
      <c r="F763" s="3"/>
      <c r="G763" s="3"/>
      <c r="H763" s="3"/>
      <c r="I763" s="3"/>
      <c r="J763" s="3"/>
      <c r="K763" s="3" t="str">
        <f>IF(B763=0,"",B763-B493)</f>
        <v/>
      </c>
      <c r="L763" s="3"/>
      <c r="M763" s="4"/>
      <c r="N763" s="4"/>
    </row>
    <row r="764" spans="2:14" x14ac:dyDescent="0.25">
      <c r="B764" s="3"/>
      <c r="C764" s="3"/>
      <c r="D764" s="3"/>
      <c r="E764" s="3"/>
      <c r="F764" s="3"/>
      <c r="G764" s="3"/>
      <c r="H764" s="3"/>
      <c r="I764" s="3"/>
      <c r="J764" s="3"/>
      <c r="K764" s="3" t="str">
        <f>IF(B764=0,"",B764-B494)</f>
        <v/>
      </c>
      <c r="L764" s="3"/>
      <c r="M764" s="4"/>
      <c r="N764" s="4"/>
    </row>
    <row r="765" spans="2:14" x14ac:dyDescent="0.25">
      <c r="B765" s="3"/>
      <c r="C765" s="3"/>
      <c r="D765" s="3"/>
      <c r="E765" s="3"/>
      <c r="F765" s="3"/>
      <c r="G765" s="3"/>
      <c r="H765" s="3"/>
      <c r="I765" s="3"/>
      <c r="J765" s="3"/>
      <c r="K765" s="3" t="str">
        <f>IF(B765=0,"",B765-B495)</f>
        <v/>
      </c>
      <c r="L765" s="3"/>
      <c r="M765" s="4"/>
      <c r="N765" s="4"/>
    </row>
    <row r="766" spans="2:14" x14ac:dyDescent="0.25">
      <c r="B766" s="3"/>
      <c r="C766" s="3"/>
      <c r="D766" s="3"/>
      <c r="E766" s="3"/>
      <c r="F766" s="3"/>
      <c r="G766" s="3"/>
      <c r="H766" s="3"/>
      <c r="I766" s="3"/>
      <c r="J766" s="3"/>
      <c r="K766" s="3" t="str">
        <f>IF(B766=0,"",B766-B496)</f>
        <v/>
      </c>
      <c r="L766" s="3"/>
      <c r="M766" s="4"/>
      <c r="N766" s="4"/>
    </row>
    <row r="767" spans="2:14" x14ac:dyDescent="0.25">
      <c r="B767" s="3"/>
      <c r="C767" s="3"/>
      <c r="D767" s="3"/>
      <c r="E767" s="3"/>
      <c r="F767" s="3"/>
      <c r="G767" s="3"/>
      <c r="H767" s="3"/>
      <c r="I767" s="3"/>
      <c r="J767" s="3"/>
      <c r="K767" s="3" t="str">
        <f>IF(B767=0,"",B767-B498)</f>
        <v/>
      </c>
      <c r="L767" s="3"/>
      <c r="M767" s="4"/>
      <c r="N767" s="4"/>
    </row>
    <row r="768" spans="2:14" x14ac:dyDescent="0.25">
      <c r="B768" s="3"/>
      <c r="C768" s="3"/>
      <c r="D768" s="3"/>
      <c r="E768" s="3"/>
      <c r="F768" s="3"/>
      <c r="G768" s="3"/>
      <c r="H768" s="3"/>
      <c r="I768" s="3"/>
      <c r="J768" s="3"/>
      <c r="K768" s="3" t="str">
        <f>IF(B768=0,"",B768-B499)</f>
        <v/>
      </c>
      <c r="L768" s="3"/>
      <c r="M768" s="4"/>
      <c r="N768" s="4"/>
    </row>
    <row r="769" spans="2:14" x14ac:dyDescent="0.25">
      <c r="B769" s="3"/>
      <c r="C769" s="3"/>
      <c r="D769" s="3"/>
      <c r="E769" s="3"/>
      <c r="F769" s="3"/>
      <c r="G769" s="3"/>
      <c r="H769" s="3"/>
      <c r="I769" s="3"/>
      <c r="J769" s="3"/>
      <c r="K769" s="3" t="str">
        <f>IF(B769=0,"",B769-B500)</f>
        <v/>
      </c>
      <c r="L769" s="3"/>
      <c r="M769" s="4"/>
      <c r="N769" s="4"/>
    </row>
    <row r="770" spans="2:14" x14ac:dyDescent="0.25">
      <c r="B770" s="3"/>
      <c r="C770" s="3"/>
      <c r="D770" s="3"/>
      <c r="E770" s="3"/>
      <c r="F770" s="3"/>
      <c r="G770" s="3"/>
      <c r="H770" s="3"/>
      <c r="I770" s="3"/>
      <c r="J770" s="3"/>
      <c r="K770" s="3" t="str">
        <f>IF(B770=0,"",B770-#REF!)</f>
        <v/>
      </c>
      <c r="L770" s="3"/>
      <c r="M770" s="4"/>
      <c r="N770" s="4"/>
    </row>
    <row r="771" spans="2:14" x14ac:dyDescent="0.25">
      <c r="B771" s="3"/>
      <c r="C771" s="3"/>
      <c r="D771" s="3"/>
      <c r="E771" s="3"/>
      <c r="F771" s="3"/>
      <c r="G771" s="3"/>
      <c r="H771" s="3"/>
      <c r="I771" s="3"/>
      <c r="J771" s="3"/>
      <c r="K771" s="3" t="str">
        <f>IF(B771=0,"",B771-#REF!)</f>
        <v/>
      </c>
      <c r="L771" s="3"/>
      <c r="M771" s="4"/>
      <c r="N771" s="4"/>
    </row>
    <row r="772" spans="2:14" x14ac:dyDescent="0.25">
      <c r="B772" s="3"/>
      <c r="C772" s="3"/>
      <c r="D772" s="3"/>
      <c r="E772" s="3"/>
      <c r="F772" s="3"/>
      <c r="G772" s="3"/>
      <c r="H772" s="3"/>
      <c r="I772" s="3"/>
      <c r="J772" s="3"/>
      <c r="K772" s="3" t="str">
        <f>IF(B772=0,"",B772-B722)</f>
        <v/>
      </c>
      <c r="L772" s="3"/>
      <c r="M772" s="4"/>
      <c r="N772" s="4"/>
    </row>
    <row r="773" spans="2:14" x14ac:dyDescent="0.25">
      <c r="B773" s="3"/>
      <c r="C773" s="3"/>
      <c r="D773" s="3"/>
      <c r="E773" s="3"/>
      <c r="F773" s="3"/>
      <c r="G773" s="3"/>
      <c r="H773" s="3"/>
      <c r="I773" s="3"/>
      <c r="J773" s="3"/>
      <c r="K773" s="3" t="str">
        <f>IF(B773=0,"",B773-B723)</f>
        <v/>
      </c>
      <c r="L773" s="3"/>
      <c r="M773" s="4"/>
      <c r="N773" s="4"/>
    </row>
    <row r="774" spans="2:14" x14ac:dyDescent="0.25">
      <c r="B774" s="3"/>
      <c r="C774" s="3"/>
      <c r="D774" s="3"/>
      <c r="E774" s="3"/>
      <c r="F774" s="3"/>
      <c r="G774" s="3"/>
      <c r="H774" s="3"/>
      <c r="I774" s="3"/>
      <c r="J774" s="3"/>
      <c r="K774" s="3" t="str">
        <f>IF(B774=0,"",B774-B724)</f>
        <v/>
      </c>
      <c r="L774" s="3"/>
      <c r="M774" s="4"/>
      <c r="N774" s="4"/>
    </row>
    <row r="775" spans="2:14" x14ac:dyDescent="0.25">
      <c r="B775" s="3"/>
      <c r="C775" s="3"/>
      <c r="D775" s="3"/>
      <c r="E775" s="3"/>
      <c r="F775" s="3"/>
      <c r="G775" s="3"/>
      <c r="H775" s="3"/>
      <c r="I775" s="3"/>
      <c r="J775" s="3"/>
      <c r="K775" s="3" t="str">
        <f>IF(B775=0,"",B775-#REF!)</f>
        <v/>
      </c>
      <c r="L775" s="3"/>
      <c r="M775" s="4"/>
      <c r="N775" s="4"/>
    </row>
    <row r="776" spans="2:14" x14ac:dyDescent="0.25">
      <c r="B776" s="3"/>
      <c r="C776" s="3"/>
      <c r="D776" s="3"/>
      <c r="E776" s="3"/>
      <c r="F776" s="3"/>
      <c r="G776" s="3"/>
      <c r="H776" s="3"/>
      <c r="I776" s="3"/>
      <c r="J776" s="3"/>
      <c r="K776" s="3" t="str">
        <f>IF(B776=0,"",B776-#REF!)</f>
        <v/>
      </c>
      <c r="L776" s="3"/>
      <c r="M776" s="4"/>
      <c r="N776" s="4"/>
    </row>
    <row r="777" spans="2:14" x14ac:dyDescent="0.25">
      <c r="B777" s="3"/>
      <c r="C777" s="3"/>
      <c r="D777" s="3"/>
      <c r="E777" s="3"/>
      <c r="F777" s="3"/>
      <c r="G777" s="3"/>
      <c r="H777" s="3"/>
      <c r="I777" s="3"/>
      <c r="J777" s="3"/>
      <c r="K777" s="3" t="str">
        <f t="shared" ref="K777:K805" si="1466">IF(B777=0,"",B777-B725)</f>
        <v/>
      </c>
      <c r="L777" s="3"/>
      <c r="M777" s="4"/>
      <c r="N777" s="4"/>
    </row>
    <row r="778" spans="2:14" x14ac:dyDescent="0.25">
      <c r="B778" s="3"/>
      <c r="C778" s="3"/>
      <c r="D778" s="3"/>
      <c r="E778" s="3"/>
      <c r="F778" s="3"/>
      <c r="G778" s="3"/>
      <c r="H778" s="3"/>
      <c r="I778" s="3"/>
      <c r="J778" s="3"/>
      <c r="K778" s="3" t="str">
        <f t="shared" si="1466"/>
        <v/>
      </c>
      <c r="L778" s="3"/>
      <c r="M778" s="4"/>
      <c r="N778" s="4"/>
    </row>
    <row r="779" spans="2:14" x14ac:dyDescent="0.25">
      <c r="B779" s="3"/>
      <c r="C779" s="3"/>
      <c r="D779" s="3"/>
      <c r="E779" s="3"/>
      <c r="F779" s="3"/>
      <c r="G779" s="3"/>
      <c r="H779" s="3"/>
      <c r="I779" s="3"/>
      <c r="J779" s="3"/>
      <c r="K779" s="3" t="str">
        <f t="shared" si="1466"/>
        <v/>
      </c>
      <c r="L779" s="3"/>
      <c r="M779" s="4"/>
      <c r="N779" s="4"/>
    </row>
    <row r="780" spans="2:14" x14ac:dyDescent="0.25">
      <c r="B780" s="3"/>
      <c r="C780" s="3"/>
      <c r="D780" s="3"/>
      <c r="E780" s="3"/>
      <c r="F780" s="3"/>
      <c r="G780" s="3"/>
      <c r="H780" s="3"/>
      <c r="I780" s="3"/>
      <c r="J780" s="3"/>
      <c r="K780" s="3" t="str">
        <f t="shared" si="1466"/>
        <v/>
      </c>
      <c r="L780" s="3"/>
      <c r="M780" s="4"/>
      <c r="N780" s="4"/>
    </row>
    <row r="781" spans="2:14" x14ac:dyDescent="0.25">
      <c r="B781" s="3"/>
      <c r="C781" s="3"/>
      <c r="D781" s="3"/>
      <c r="E781" s="3"/>
      <c r="F781" s="3"/>
      <c r="G781" s="3"/>
      <c r="H781" s="3"/>
      <c r="I781" s="3"/>
      <c r="J781" s="3"/>
      <c r="K781" s="3" t="str">
        <f t="shared" si="1466"/>
        <v/>
      </c>
      <c r="L781" s="3"/>
      <c r="M781" s="4"/>
      <c r="N781" s="4"/>
    </row>
    <row r="782" spans="2:14" x14ac:dyDescent="0.25">
      <c r="B782" s="3"/>
      <c r="C782" s="3"/>
      <c r="D782" s="3"/>
      <c r="E782" s="3"/>
      <c r="F782" s="3"/>
      <c r="G782" s="3"/>
      <c r="H782" s="3"/>
      <c r="I782" s="3"/>
      <c r="J782" s="3"/>
      <c r="K782" s="3" t="str">
        <f t="shared" si="1466"/>
        <v/>
      </c>
      <c r="L782" s="3"/>
      <c r="M782" s="4"/>
      <c r="N782" s="4"/>
    </row>
    <row r="783" spans="2:14" x14ac:dyDescent="0.25">
      <c r="B783" s="3"/>
      <c r="C783" s="3"/>
      <c r="D783" s="3"/>
      <c r="E783" s="3"/>
      <c r="F783" s="3"/>
      <c r="G783" s="3"/>
      <c r="H783" s="3"/>
      <c r="I783" s="3"/>
      <c r="J783" s="3"/>
      <c r="K783" s="3" t="str">
        <f t="shared" si="1466"/>
        <v/>
      </c>
      <c r="L783" s="3"/>
      <c r="M783" s="4"/>
      <c r="N783" s="4"/>
    </row>
    <row r="784" spans="2:14" x14ac:dyDescent="0.25">
      <c r="B784" s="3"/>
      <c r="C784" s="3"/>
      <c r="D784" s="3"/>
      <c r="E784" s="3"/>
      <c r="F784" s="3"/>
      <c r="G784" s="3"/>
      <c r="H784" s="3"/>
      <c r="I784" s="3"/>
      <c r="J784" s="3"/>
      <c r="K784" s="3" t="str">
        <f t="shared" si="1466"/>
        <v/>
      </c>
      <c r="L784" s="3"/>
      <c r="M784" s="4"/>
      <c r="N784" s="4"/>
    </row>
    <row r="785" spans="2:14" x14ac:dyDescent="0.25">
      <c r="B785" s="3"/>
      <c r="C785" s="3"/>
      <c r="D785" s="3"/>
      <c r="E785" s="3"/>
      <c r="F785" s="3"/>
      <c r="G785" s="3"/>
      <c r="H785" s="3"/>
      <c r="I785" s="3"/>
      <c r="J785" s="3"/>
      <c r="K785" s="3" t="str">
        <f t="shared" si="1466"/>
        <v/>
      </c>
      <c r="L785" s="3"/>
      <c r="M785" s="4"/>
      <c r="N785" s="4"/>
    </row>
    <row r="786" spans="2:14" x14ac:dyDescent="0.25">
      <c r="B786" s="3"/>
      <c r="C786" s="3"/>
      <c r="D786" s="3"/>
      <c r="E786" s="3"/>
      <c r="F786" s="3"/>
      <c r="G786" s="3"/>
      <c r="H786" s="3"/>
      <c r="I786" s="3"/>
      <c r="J786" s="3"/>
      <c r="K786" s="3" t="str">
        <f t="shared" si="1466"/>
        <v/>
      </c>
      <c r="L786" s="3"/>
      <c r="M786" s="4"/>
      <c r="N786" s="4"/>
    </row>
    <row r="787" spans="2:14" x14ac:dyDescent="0.25">
      <c r="B787" s="3"/>
      <c r="C787" s="3"/>
      <c r="D787" s="3"/>
      <c r="E787" s="3"/>
      <c r="F787" s="3"/>
      <c r="G787" s="3"/>
      <c r="H787" s="3"/>
      <c r="I787" s="3"/>
      <c r="J787" s="3"/>
      <c r="K787" s="3" t="str">
        <f t="shared" si="1466"/>
        <v/>
      </c>
      <c r="L787" s="3"/>
      <c r="M787" s="4"/>
      <c r="N787" s="4"/>
    </row>
    <row r="788" spans="2:14" x14ac:dyDescent="0.25">
      <c r="B788" s="3"/>
      <c r="C788" s="3"/>
      <c r="D788" s="3"/>
      <c r="E788" s="3"/>
      <c r="F788" s="3"/>
      <c r="G788" s="3"/>
      <c r="H788" s="3"/>
      <c r="I788" s="3"/>
      <c r="J788" s="3"/>
      <c r="K788" s="3" t="str">
        <f t="shared" si="1466"/>
        <v/>
      </c>
      <c r="L788" s="3"/>
      <c r="M788" s="4"/>
      <c r="N788" s="4"/>
    </row>
    <row r="789" spans="2:14" x14ac:dyDescent="0.25">
      <c r="B789" s="3"/>
      <c r="C789" s="3"/>
      <c r="D789" s="3"/>
      <c r="E789" s="3"/>
      <c r="F789" s="3"/>
      <c r="G789" s="3"/>
      <c r="H789" s="3"/>
      <c r="I789" s="3"/>
      <c r="J789" s="3"/>
      <c r="K789" s="3" t="str">
        <f t="shared" si="1466"/>
        <v/>
      </c>
      <c r="L789" s="3"/>
      <c r="M789" s="4"/>
      <c r="N789" s="4"/>
    </row>
    <row r="790" spans="2:14" x14ac:dyDescent="0.25">
      <c r="B790" s="3"/>
      <c r="C790" s="3"/>
      <c r="D790" s="3"/>
      <c r="E790" s="3"/>
      <c r="F790" s="3"/>
      <c r="G790" s="3"/>
      <c r="H790" s="3"/>
      <c r="I790" s="3"/>
      <c r="J790" s="3"/>
      <c r="K790" s="3" t="str">
        <f t="shared" si="1466"/>
        <v/>
      </c>
      <c r="L790" s="3"/>
      <c r="M790" s="4"/>
      <c r="N790" s="4"/>
    </row>
    <row r="791" spans="2:14" x14ac:dyDescent="0.25">
      <c r="B791" s="3"/>
      <c r="C791" s="3"/>
      <c r="D791" s="3"/>
      <c r="E791" s="3"/>
      <c r="F791" s="3"/>
      <c r="G791" s="3"/>
      <c r="H791" s="3"/>
      <c r="I791" s="3"/>
      <c r="J791" s="3"/>
      <c r="K791" s="3" t="str">
        <f t="shared" si="1466"/>
        <v/>
      </c>
      <c r="L791" s="3"/>
      <c r="M791" s="4"/>
      <c r="N791" s="4"/>
    </row>
    <row r="792" spans="2:14" x14ac:dyDescent="0.25">
      <c r="B792" s="3"/>
      <c r="C792" s="3"/>
      <c r="D792" s="3"/>
      <c r="E792" s="3"/>
      <c r="F792" s="3"/>
      <c r="G792" s="3"/>
      <c r="H792" s="3"/>
      <c r="I792" s="3"/>
      <c r="J792" s="3"/>
      <c r="K792" s="3" t="str">
        <f t="shared" si="1466"/>
        <v/>
      </c>
      <c r="L792" s="3"/>
      <c r="M792" s="4"/>
      <c r="N792" s="4"/>
    </row>
    <row r="793" spans="2:14" x14ac:dyDescent="0.25">
      <c r="B793" s="3"/>
      <c r="C793" s="3"/>
      <c r="D793" s="3"/>
      <c r="E793" s="3"/>
      <c r="F793" s="3"/>
      <c r="G793" s="3"/>
      <c r="H793" s="3"/>
      <c r="I793" s="3"/>
      <c r="J793" s="3"/>
      <c r="K793" s="3" t="str">
        <f t="shared" si="1466"/>
        <v/>
      </c>
      <c r="L793" s="3"/>
      <c r="M793" s="4"/>
      <c r="N793" s="4"/>
    </row>
    <row r="794" spans="2:14" x14ac:dyDescent="0.25">
      <c r="B794" s="3"/>
      <c r="C794" s="3"/>
      <c r="D794" s="3"/>
      <c r="E794" s="3"/>
      <c r="F794" s="3"/>
      <c r="G794" s="3"/>
      <c r="H794" s="3"/>
      <c r="I794" s="3"/>
      <c r="J794" s="3"/>
      <c r="K794" s="3" t="str">
        <f t="shared" si="1466"/>
        <v/>
      </c>
      <c r="L794" s="3"/>
      <c r="M794" s="4"/>
      <c r="N794" s="4"/>
    </row>
    <row r="795" spans="2:14" x14ac:dyDescent="0.25">
      <c r="B795" s="3"/>
      <c r="C795" s="3"/>
      <c r="D795" s="3"/>
      <c r="E795" s="3"/>
      <c r="F795" s="3"/>
      <c r="G795" s="3"/>
      <c r="H795" s="3"/>
      <c r="I795" s="3"/>
      <c r="J795" s="3"/>
      <c r="K795" s="3" t="str">
        <f t="shared" si="1466"/>
        <v/>
      </c>
      <c r="L795" s="3"/>
      <c r="M795" s="4"/>
      <c r="N795" s="4"/>
    </row>
    <row r="796" spans="2:14" x14ac:dyDescent="0.25">
      <c r="B796" s="3"/>
      <c r="C796" s="3"/>
      <c r="D796" s="3"/>
      <c r="E796" s="3"/>
      <c r="F796" s="3"/>
      <c r="G796" s="3"/>
      <c r="H796" s="3"/>
      <c r="I796" s="3"/>
      <c r="J796" s="3"/>
      <c r="K796" s="3" t="str">
        <f t="shared" si="1466"/>
        <v/>
      </c>
      <c r="L796" s="3"/>
      <c r="M796" s="4"/>
      <c r="N796" s="4"/>
    </row>
    <row r="797" spans="2:14" x14ac:dyDescent="0.25">
      <c r="B797" s="3"/>
      <c r="C797" s="3"/>
      <c r="D797" s="3"/>
      <c r="E797" s="3"/>
      <c r="F797" s="3"/>
      <c r="G797" s="3"/>
      <c r="H797" s="3"/>
      <c r="I797" s="3"/>
      <c r="J797" s="3"/>
      <c r="K797" s="3" t="str">
        <f t="shared" si="1466"/>
        <v/>
      </c>
      <c r="L797" s="3"/>
      <c r="M797" s="4"/>
      <c r="N797" s="4"/>
    </row>
    <row r="798" spans="2:14" x14ac:dyDescent="0.25">
      <c r="B798" s="3"/>
      <c r="C798" s="3"/>
      <c r="D798" s="3"/>
      <c r="E798" s="3"/>
      <c r="F798" s="3"/>
      <c r="G798" s="3"/>
      <c r="H798" s="3"/>
      <c r="I798" s="3"/>
      <c r="J798" s="3"/>
      <c r="K798" s="3" t="str">
        <f t="shared" si="1466"/>
        <v/>
      </c>
      <c r="L798" s="3"/>
      <c r="M798" s="4"/>
      <c r="N798" s="4"/>
    </row>
    <row r="799" spans="2:14" x14ac:dyDescent="0.25">
      <c r="B799" s="3"/>
      <c r="C799" s="3"/>
      <c r="D799" s="3"/>
      <c r="E799" s="3"/>
      <c r="F799" s="3"/>
      <c r="G799" s="3"/>
      <c r="H799" s="3"/>
      <c r="I799" s="3"/>
      <c r="J799" s="3"/>
      <c r="K799" s="3" t="str">
        <f t="shared" si="1466"/>
        <v/>
      </c>
      <c r="L799" s="3"/>
      <c r="M799" s="4"/>
      <c r="N799" s="4"/>
    </row>
    <row r="800" spans="2:14" x14ac:dyDescent="0.25">
      <c r="B800" s="3"/>
      <c r="C800" s="3"/>
      <c r="D800" s="3"/>
      <c r="E800" s="3"/>
      <c r="F800" s="3"/>
      <c r="G800" s="3"/>
      <c r="H800" s="3"/>
      <c r="I800" s="3"/>
      <c r="J800" s="3"/>
      <c r="K800" s="3" t="str">
        <f t="shared" si="1466"/>
        <v/>
      </c>
      <c r="L800" s="3"/>
      <c r="M800" s="4"/>
      <c r="N800" s="4"/>
    </row>
    <row r="801" spans="2:14" x14ac:dyDescent="0.25">
      <c r="B801" s="3"/>
      <c r="C801" s="3"/>
      <c r="D801" s="3"/>
      <c r="E801" s="3"/>
      <c r="F801" s="3"/>
      <c r="G801" s="3"/>
      <c r="H801" s="3"/>
      <c r="I801" s="3"/>
      <c r="J801" s="3"/>
      <c r="K801" s="3" t="str">
        <f t="shared" si="1466"/>
        <v/>
      </c>
      <c r="L801" s="3"/>
      <c r="M801" s="4"/>
      <c r="N801" s="4"/>
    </row>
    <row r="802" spans="2:14" x14ac:dyDescent="0.25">
      <c r="B802" s="3"/>
      <c r="C802" s="3"/>
      <c r="D802" s="3"/>
      <c r="E802" s="3"/>
      <c r="F802" s="3"/>
      <c r="G802" s="3"/>
      <c r="H802" s="3"/>
      <c r="I802" s="3"/>
      <c r="J802" s="3"/>
      <c r="K802" s="3" t="str">
        <f t="shared" si="1466"/>
        <v/>
      </c>
      <c r="L802" s="3"/>
      <c r="M802" s="4"/>
      <c r="N802" s="4"/>
    </row>
    <row r="803" spans="2:14" x14ac:dyDescent="0.25">
      <c r="B803" s="3"/>
      <c r="C803" s="3"/>
      <c r="D803" s="3"/>
      <c r="E803" s="3"/>
      <c r="F803" s="3"/>
      <c r="G803" s="3"/>
      <c r="H803" s="3"/>
      <c r="I803" s="3"/>
      <c r="J803" s="3"/>
      <c r="K803" s="3" t="str">
        <f t="shared" si="1466"/>
        <v/>
      </c>
      <c r="L803" s="3"/>
      <c r="M803" s="4"/>
      <c r="N803" s="4"/>
    </row>
    <row r="804" spans="2:14" x14ac:dyDescent="0.25">
      <c r="B804" s="3"/>
      <c r="C804" s="3"/>
      <c r="D804" s="3"/>
      <c r="E804" s="3"/>
      <c r="F804" s="3"/>
      <c r="G804" s="3"/>
      <c r="H804" s="3"/>
      <c r="I804" s="3"/>
      <c r="J804" s="3"/>
      <c r="K804" s="3" t="str">
        <f t="shared" si="1466"/>
        <v/>
      </c>
      <c r="L804" s="3"/>
      <c r="M804" s="4"/>
      <c r="N804" s="4"/>
    </row>
    <row r="805" spans="2:14" x14ac:dyDescent="0.25">
      <c r="B805" s="3"/>
      <c r="C805" s="3"/>
      <c r="D805" s="3"/>
      <c r="E805" s="3"/>
      <c r="F805" s="3"/>
      <c r="G805" s="3"/>
      <c r="H805" s="3"/>
      <c r="I805" s="3"/>
      <c r="J805" s="3"/>
      <c r="K805" s="3" t="str">
        <f t="shared" si="1466"/>
        <v/>
      </c>
      <c r="L805" s="3"/>
      <c r="M805" s="4"/>
      <c r="N805" s="4"/>
    </row>
    <row r="806" spans="2:14" x14ac:dyDescent="0.25">
      <c r="B806" s="3"/>
      <c r="C806" s="3"/>
      <c r="D806" s="3"/>
      <c r="E806" s="3"/>
      <c r="F806" s="3"/>
      <c r="G806" s="3"/>
      <c r="H806" s="3"/>
      <c r="I806" s="3"/>
      <c r="J806" s="3"/>
      <c r="K806" s="3" t="str">
        <f t="shared" ref="K806:K818" si="1467">IF(B806=0,"",B806-B754)</f>
        <v/>
      </c>
      <c r="L806" s="3"/>
      <c r="M806" s="4"/>
      <c r="N806" s="4"/>
    </row>
    <row r="807" spans="2:14" x14ac:dyDescent="0.25">
      <c r="B807" s="3"/>
      <c r="C807" s="3"/>
      <c r="D807" s="3"/>
      <c r="E807" s="3"/>
      <c r="F807" s="3"/>
      <c r="G807" s="3"/>
      <c r="H807" s="3"/>
      <c r="I807" s="3"/>
      <c r="J807" s="3"/>
      <c r="K807" s="3" t="str">
        <f t="shared" si="1467"/>
        <v/>
      </c>
      <c r="L807" s="3"/>
      <c r="M807" s="4"/>
      <c r="N807" s="4"/>
    </row>
    <row r="808" spans="2:14" x14ac:dyDescent="0.25">
      <c r="B808" s="3"/>
      <c r="C808" s="3"/>
      <c r="D808" s="3"/>
      <c r="E808" s="3"/>
      <c r="F808" s="3"/>
      <c r="G808" s="3"/>
      <c r="H808" s="3"/>
      <c r="I808" s="3"/>
      <c r="J808" s="3"/>
      <c r="K808" s="3" t="str">
        <f t="shared" si="1467"/>
        <v/>
      </c>
      <c r="L808" s="3"/>
      <c r="M808" s="4"/>
      <c r="N808" s="4"/>
    </row>
    <row r="809" spans="2:14" x14ac:dyDescent="0.25">
      <c r="B809" s="3"/>
      <c r="C809" s="3"/>
      <c r="D809" s="3"/>
      <c r="E809" s="3"/>
      <c r="F809" s="3"/>
      <c r="G809" s="3"/>
      <c r="H809" s="3"/>
      <c r="I809" s="3"/>
      <c r="J809" s="3"/>
      <c r="K809" s="3" t="str">
        <f t="shared" si="1467"/>
        <v/>
      </c>
      <c r="L809" s="3"/>
      <c r="M809" s="4"/>
      <c r="N809" s="4"/>
    </row>
    <row r="810" spans="2:14" x14ac:dyDescent="0.25">
      <c r="B810" s="3"/>
      <c r="C810" s="3"/>
      <c r="D810" s="3"/>
      <c r="E810" s="3"/>
      <c r="F810" s="3"/>
      <c r="G810" s="3"/>
      <c r="H810" s="3"/>
      <c r="I810" s="3"/>
      <c r="J810" s="3"/>
      <c r="K810" s="3" t="str">
        <f t="shared" si="1467"/>
        <v/>
      </c>
      <c r="L810" s="3"/>
      <c r="M810" s="4"/>
      <c r="N810" s="4"/>
    </row>
    <row r="811" spans="2:14" x14ac:dyDescent="0.25">
      <c r="B811" s="3"/>
      <c r="C811" s="3"/>
      <c r="D811" s="3"/>
      <c r="E811" s="3"/>
      <c r="F811" s="3"/>
      <c r="G811" s="3"/>
      <c r="H811" s="3"/>
      <c r="I811" s="3"/>
      <c r="J811" s="3"/>
      <c r="K811" s="3" t="str">
        <f t="shared" si="1467"/>
        <v/>
      </c>
      <c r="L811" s="3"/>
      <c r="M811" s="4"/>
      <c r="N811" s="4"/>
    </row>
    <row r="812" spans="2:14" x14ac:dyDescent="0.25">
      <c r="B812" s="3"/>
      <c r="C812" s="3"/>
      <c r="D812" s="3"/>
      <c r="E812" s="3"/>
      <c r="F812" s="3"/>
      <c r="G812" s="3"/>
      <c r="H812" s="3"/>
      <c r="I812" s="3"/>
      <c r="J812" s="3"/>
      <c r="K812" s="3" t="str">
        <f t="shared" si="1467"/>
        <v/>
      </c>
      <c r="L812" s="3"/>
      <c r="M812" s="4"/>
      <c r="N812" s="4"/>
    </row>
    <row r="813" spans="2:14" x14ac:dyDescent="0.25">
      <c r="B813" s="3"/>
      <c r="C813" s="3"/>
      <c r="D813" s="3"/>
      <c r="E813" s="3"/>
      <c r="F813" s="3"/>
      <c r="G813" s="3"/>
      <c r="H813" s="3"/>
      <c r="I813" s="3"/>
      <c r="J813" s="3"/>
      <c r="K813" s="3" t="str">
        <f t="shared" si="1467"/>
        <v/>
      </c>
      <c r="L813" s="3"/>
      <c r="M813" s="4"/>
      <c r="N813" s="4"/>
    </row>
    <row r="814" spans="2:14" x14ac:dyDescent="0.25">
      <c r="B814" s="3"/>
      <c r="C814" s="3"/>
      <c r="D814" s="3"/>
      <c r="E814" s="3"/>
      <c r="F814" s="3"/>
      <c r="G814" s="3"/>
      <c r="H814" s="3"/>
      <c r="I814" s="3"/>
      <c r="J814" s="3"/>
      <c r="K814" s="3" t="str">
        <f t="shared" si="1467"/>
        <v/>
      </c>
      <c r="L814" s="3"/>
      <c r="M814" s="4"/>
      <c r="N814" s="4"/>
    </row>
    <row r="815" spans="2:14" x14ac:dyDescent="0.25">
      <c r="B815" s="3"/>
      <c r="C815" s="3"/>
      <c r="D815" s="3"/>
      <c r="E815" s="3"/>
      <c r="F815" s="3"/>
      <c r="G815" s="3"/>
      <c r="H815" s="3"/>
      <c r="I815" s="3"/>
      <c r="J815" s="3"/>
      <c r="K815" s="3" t="str">
        <f t="shared" si="1467"/>
        <v/>
      </c>
      <c r="L815" s="3"/>
      <c r="M815" s="4"/>
      <c r="N815" s="4"/>
    </row>
    <row r="816" spans="2:14" x14ac:dyDescent="0.25">
      <c r="B816" s="3"/>
      <c r="C816" s="3"/>
      <c r="D816" s="3"/>
      <c r="E816" s="3"/>
      <c r="F816" s="3"/>
      <c r="G816" s="3"/>
      <c r="H816" s="3"/>
      <c r="I816" s="3"/>
      <c r="J816" s="3"/>
      <c r="K816" s="3" t="str">
        <f t="shared" si="1467"/>
        <v/>
      </c>
      <c r="L816" s="3"/>
      <c r="M816" s="4"/>
      <c r="N816" s="4"/>
    </row>
    <row r="817" spans="2:14" x14ac:dyDescent="0.25">
      <c r="B817" s="3"/>
      <c r="C817" s="3"/>
      <c r="D817" s="3"/>
      <c r="E817" s="3"/>
      <c r="F817" s="3"/>
      <c r="G817" s="3"/>
      <c r="H817" s="3"/>
      <c r="I817" s="3"/>
      <c r="J817" s="3"/>
      <c r="K817" s="3" t="str">
        <f t="shared" si="1467"/>
        <v/>
      </c>
      <c r="L817" s="3"/>
      <c r="M817" s="4"/>
      <c r="N817" s="4"/>
    </row>
    <row r="818" spans="2:14" x14ac:dyDescent="0.25">
      <c r="B818" s="3"/>
      <c r="C818" s="3"/>
      <c r="D818" s="3"/>
      <c r="E818" s="3"/>
      <c r="F818" s="3"/>
      <c r="G818" s="3"/>
      <c r="H818" s="3"/>
      <c r="I818" s="3"/>
      <c r="J818" s="3"/>
      <c r="K818" s="3" t="str">
        <f t="shared" si="1467"/>
        <v/>
      </c>
      <c r="L818" s="3"/>
      <c r="M818" s="4"/>
      <c r="N818" s="4"/>
    </row>
    <row r="819" spans="2:14" x14ac:dyDescent="0.25">
      <c r="B819" s="3"/>
      <c r="C819" s="3"/>
      <c r="D819" s="3"/>
      <c r="E819" s="3"/>
      <c r="F819" s="3"/>
      <c r="G819" s="3"/>
      <c r="H819" s="3"/>
      <c r="I819" s="3"/>
      <c r="J819" s="3"/>
    </row>
    <row r="820" spans="2:14" x14ac:dyDescent="0.25">
      <c r="B820" s="3"/>
      <c r="C820" s="3"/>
      <c r="D820" s="3"/>
      <c r="E820" s="3"/>
      <c r="F820" s="3"/>
      <c r="G820" s="3"/>
      <c r="H820" s="3"/>
      <c r="I820" s="3"/>
      <c r="J820" s="3"/>
    </row>
    <row r="821" spans="2:14" x14ac:dyDescent="0.25">
      <c r="B821" s="3"/>
      <c r="C821" s="3"/>
      <c r="D821" s="3"/>
      <c r="E821" s="3"/>
      <c r="F821" s="3"/>
      <c r="G821" s="3"/>
      <c r="H821" s="3"/>
      <c r="I821" s="3"/>
      <c r="J821" s="3"/>
    </row>
    <row r="822" spans="2:14" x14ac:dyDescent="0.25">
      <c r="B822" s="3"/>
      <c r="C822" s="3"/>
      <c r="D822" s="3"/>
      <c r="E822" s="3"/>
      <c r="F822" s="3"/>
      <c r="G822" s="3"/>
      <c r="H822" s="3"/>
      <c r="I822" s="3"/>
      <c r="J822" s="3"/>
    </row>
    <row r="823" spans="2:14" x14ac:dyDescent="0.25">
      <c r="B823" s="3"/>
      <c r="C823" s="3"/>
      <c r="D823" s="3"/>
      <c r="E823" s="3"/>
      <c r="F823" s="3"/>
      <c r="G823" s="3"/>
      <c r="H823" s="3"/>
      <c r="I823" s="3"/>
      <c r="J823" s="3"/>
    </row>
    <row r="824" spans="2:14" x14ac:dyDescent="0.25">
      <c r="B824" s="3"/>
      <c r="C824" s="3"/>
      <c r="D824" s="3"/>
      <c r="E824" s="3"/>
      <c r="F824" s="3"/>
      <c r="G824" s="3"/>
      <c r="H824" s="3"/>
      <c r="I824" s="3"/>
      <c r="J824" s="3"/>
    </row>
    <row r="825" spans="2:14" x14ac:dyDescent="0.25">
      <c r="B825" s="3"/>
      <c r="C825" s="3"/>
      <c r="D825" s="3"/>
      <c r="E825" s="3"/>
      <c r="F825" s="3"/>
      <c r="G825" s="3"/>
      <c r="H825" s="3"/>
      <c r="I825" s="3"/>
      <c r="J825" s="3"/>
    </row>
    <row r="826" spans="2:14" x14ac:dyDescent="0.25">
      <c r="B826" s="3"/>
      <c r="C826" s="3"/>
      <c r="D826" s="3"/>
      <c r="E826" s="3"/>
      <c r="F826" s="3"/>
      <c r="G826" s="3"/>
      <c r="H826" s="3"/>
      <c r="I826" s="3"/>
      <c r="J826" s="3"/>
    </row>
    <row r="827" spans="2:14" x14ac:dyDescent="0.25">
      <c r="B827" s="3"/>
      <c r="C827" s="3"/>
      <c r="D827" s="3"/>
      <c r="E827" s="3"/>
      <c r="F827" s="3"/>
      <c r="G827" s="3"/>
      <c r="H827" s="3"/>
      <c r="I827" s="3"/>
      <c r="J827" s="3"/>
    </row>
    <row r="828" spans="2:14" x14ac:dyDescent="0.25">
      <c r="B828" s="3"/>
      <c r="C828" s="3"/>
      <c r="D828" s="3"/>
      <c r="E828" s="3"/>
      <c r="F828" s="3"/>
      <c r="G828" s="3"/>
      <c r="H828" s="3"/>
      <c r="I828" s="3"/>
      <c r="J828" s="3"/>
    </row>
    <row r="829" spans="2:14" x14ac:dyDescent="0.25">
      <c r="B829" s="3"/>
      <c r="C829" s="3"/>
      <c r="D829" s="3"/>
      <c r="E829" s="3"/>
      <c r="F829" s="3"/>
      <c r="G829" s="3"/>
      <c r="H829" s="3"/>
      <c r="I829" s="3"/>
      <c r="J829" s="3"/>
    </row>
    <row r="830" spans="2:14" x14ac:dyDescent="0.25">
      <c r="B830" s="3"/>
      <c r="C830" s="3"/>
      <c r="D830" s="3"/>
      <c r="E830" s="3"/>
      <c r="F830" s="3"/>
      <c r="G830" s="3"/>
      <c r="H830" s="3"/>
      <c r="I830" s="3"/>
      <c r="J830" s="3"/>
    </row>
    <row r="831" spans="2:14" x14ac:dyDescent="0.25">
      <c r="B831" s="3"/>
      <c r="C831" s="3"/>
      <c r="D831" s="3"/>
      <c r="E831" s="3"/>
      <c r="F831" s="3"/>
      <c r="G831" s="3"/>
      <c r="H831" s="3"/>
      <c r="I831" s="3"/>
      <c r="J831" s="3"/>
    </row>
    <row r="832" spans="2:14"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row r="1153" spans="2:10" x14ac:dyDescent="0.25">
      <c r="B1153" s="3"/>
      <c r="C1153" s="3"/>
      <c r="D1153" s="3"/>
      <c r="E1153" s="3"/>
      <c r="F1153" s="3"/>
      <c r="G1153" s="3"/>
      <c r="H1153" s="3"/>
      <c r="I1153" s="3"/>
      <c r="J1153" s="3"/>
    </row>
    <row r="1154" spans="2:10" x14ac:dyDescent="0.25">
      <c r="B1154" s="3"/>
      <c r="C1154" s="3"/>
      <c r="D1154" s="3"/>
      <c r="E1154" s="3"/>
      <c r="F1154" s="3"/>
      <c r="G1154" s="3"/>
      <c r="H1154" s="3"/>
      <c r="I1154" s="3"/>
      <c r="J1154" s="3"/>
    </row>
    <row r="1155" spans="2:10" x14ac:dyDescent="0.25">
      <c r="B1155" s="3"/>
      <c r="C1155" s="3"/>
      <c r="D1155" s="3"/>
      <c r="E1155" s="3"/>
      <c r="F1155" s="3"/>
      <c r="G1155" s="3"/>
      <c r="H1155" s="3"/>
      <c r="I1155" s="3"/>
      <c r="J1155" s="3"/>
    </row>
    <row r="1156" spans="2:10" x14ac:dyDescent="0.25">
      <c r="B1156" s="3"/>
      <c r="C1156" s="3"/>
      <c r="D1156" s="3"/>
      <c r="E1156" s="3"/>
      <c r="F1156" s="3"/>
      <c r="G1156" s="3"/>
      <c r="H1156" s="3"/>
      <c r="I1156" s="3"/>
      <c r="J1156" s="3"/>
    </row>
    <row r="1157" spans="2:10" x14ac:dyDescent="0.25">
      <c r="B1157" s="3"/>
      <c r="C1157" s="3"/>
      <c r="D1157" s="3"/>
      <c r="E1157" s="3"/>
      <c r="F1157" s="3"/>
      <c r="G1157" s="3"/>
      <c r="H1157" s="3"/>
      <c r="I1157" s="3"/>
      <c r="J1157" s="3"/>
    </row>
    <row r="1158" spans="2:10" x14ac:dyDescent="0.25">
      <c r="B1158" s="3"/>
      <c r="C1158" s="3"/>
      <c r="D1158" s="3"/>
      <c r="E1158" s="3"/>
      <c r="F1158" s="3"/>
      <c r="G1158" s="3"/>
      <c r="H1158" s="3"/>
      <c r="I1158" s="3"/>
      <c r="J1158" s="3"/>
    </row>
    <row r="1159" spans="2:10" x14ac:dyDescent="0.25">
      <c r="B1159" s="3"/>
      <c r="C1159" s="3"/>
      <c r="D1159" s="3"/>
      <c r="E1159" s="3"/>
      <c r="F1159" s="3"/>
      <c r="G1159" s="3"/>
      <c r="H1159" s="3"/>
      <c r="I1159" s="3"/>
      <c r="J1159" s="3"/>
    </row>
    <row r="1160" spans="2:10" x14ac:dyDescent="0.25">
      <c r="B1160" s="3"/>
      <c r="C1160" s="3"/>
      <c r="D1160" s="3"/>
      <c r="E1160" s="3"/>
      <c r="F1160" s="3"/>
      <c r="G1160" s="3"/>
      <c r="H1160" s="3"/>
      <c r="I1160" s="3"/>
      <c r="J1160" s="3"/>
    </row>
    <row r="1161" spans="2:10" x14ac:dyDescent="0.25">
      <c r="B1161" s="3"/>
      <c r="C1161" s="3"/>
      <c r="D1161" s="3"/>
      <c r="E1161" s="3"/>
      <c r="F1161" s="3"/>
      <c r="G1161" s="3"/>
      <c r="H1161" s="3"/>
      <c r="I1161" s="3"/>
      <c r="J1161" s="3"/>
    </row>
    <row r="1162" spans="2:10" x14ac:dyDescent="0.25">
      <c r="B1162" s="3"/>
      <c r="C1162" s="3"/>
      <c r="D1162" s="3"/>
      <c r="E1162" s="3"/>
      <c r="F1162" s="3"/>
      <c r="G1162" s="3"/>
      <c r="H1162" s="3"/>
      <c r="I1162" s="3"/>
      <c r="J1162" s="3"/>
    </row>
    <row r="1163" spans="2:10" x14ac:dyDescent="0.25">
      <c r="B1163" s="3"/>
      <c r="C1163" s="3"/>
      <c r="D1163" s="3"/>
      <c r="E1163" s="3"/>
      <c r="F1163" s="3"/>
      <c r="G1163" s="3"/>
      <c r="H1163" s="3"/>
      <c r="I1163" s="3"/>
      <c r="J1163" s="3"/>
    </row>
    <row r="1164" spans="2:10" x14ac:dyDescent="0.25">
      <c r="B1164" s="3"/>
      <c r="C1164" s="3"/>
      <c r="D1164" s="3"/>
      <c r="E1164" s="3"/>
      <c r="F1164" s="3"/>
      <c r="G1164" s="3"/>
      <c r="H1164" s="3"/>
      <c r="I1164" s="3"/>
      <c r="J1164" s="3"/>
    </row>
    <row r="1165" spans="2:10" x14ac:dyDescent="0.25">
      <c r="B1165" s="3"/>
      <c r="C1165" s="3"/>
      <c r="D1165" s="3"/>
      <c r="E1165" s="3"/>
      <c r="F1165" s="3"/>
      <c r="G1165" s="3"/>
      <c r="H1165" s="3"/>
      <c r="I1165" s="3"/>
      <c r="J1165" s="3"/>
    </row>
    <row r="1166" spans="2:10" x14ac:dyDescent="0.25">
      <c r="B1166" s="3"/>
      <c r="C1166" s="3"/>
      <c r="D1166" s="3"/>
      <c r="E1166" s="3"/>
      <c r="F1166" s="3"/>
      <c r="G1166" s="3"/>
      <c r="H1166" s="3"/>
      <c r="I1166" s="3"/>
      <c r="J1166" s="3"/>
    </row>
    <row r="1167" spans="2:10" x14ac:dyDescent="0.25">
      <c r="B1167" s="3"/>
      <c r="C1167" s="3"/>
      <c r="D1167" s="3"/>
      <c r="E1167" s="3"/>
      <c r="F1167" s="3"/>
      <c r="G1167" s="3"/>
      <c r="H1167" s="3"/>
      <c r="I1167" s="3"/>
      <c r="J1167" s="3"/>
    </row>
    <row r="1168" spans="2:10" x14ac:dyDescent="0.25">
      <c r="B1168" s="3"/>
      <c r="C1168" s="3"/>
      <c r="D1168" s="3"/>
      <c r="E1168" s="3"/>
      <c r="F1168" s="3"/>
      <c r="G1168" s="3"/>
      <c r="H1168" s="3"/>
      <c r="I1168" s="3"/>
      <c r="J1168" s="3"/>
    </row>
    <row r="1169" spans="2:10" x14ac:dyDescent="0.25">
      <c r="B1169" s="3"/>
      <c r="C1169" s="3"/>
      <c r="D1169" s="3"/>
      <c r="E1169" s="3"/>
      <c r="F1169" s="3"/>
      <c r="G1169" s="3"/>
      <c r="H1169" s="3"/>
      <c r="I1169" s="3"/>
      <c r="J1169" s="3"/>
    </row>
    <row r="1170" spans="2:10" x14ac:dyDescent="0.25">
      <c r="B1170" s="3"/>
      <c r="C1170" s="3"/>
      <c r="D1170" s="3"/>
      <c r="E1170" s="3"/>
      <c r="F1170" s="3"/>
      <c r="G1170" s="3"/>
      <c r="H1170" s="3"/>
      <c r="I1170" s="3"/>
      <c r="J1170" s="3"/>
    </row>
    <row r="1171" spans="2:10" x14ac:dyDescent="0.25">
      <c r="B1171" s="3"/>
      <c r="C1171" s="3"/>
      <c r="D1171" s="3"/>
      <c r="E1171" s="3"/>
      <c r="F1171" s="3"/>
      <c r="G1171" s="3"/>
      <c r="H1171" s="3"/>
      <c r="I1171" s="3"/>
      <c r="J1171" s="3"/>
    </row>
    <row r="1172" spans="2:10" x14ac:dyDescent="0.25">
      <c r="B1172" s="3"/>
      <c r="C1172" s="3"/>
      <c r="D1172" s="3"/>
      <c r="E1172" s="3"/>
      <c r="F1172" s="3"/>
      <c r="G1172" s="3"/>
      <c r="H1172" s="3"/>
      <c r="I1172" s="3"/>
      <c r="J1172" s="3"/>
    </row>
    <row r="1173" spans="2:10" x14ac:dyDescent="0.25">
      <c r="B1173" s="3"/>
      <c r="C1173" s="3"/>
      <c r="D1173" s="3"/>
      <c r="E1173" s="3"/>
      <c r="F1173" s="3"/>
      <c r="G1173" s="3"/>
      <c r="H1173" s="3"/>
      <c r="I1173" s="3"/>
      <c r="J1173" s="3"/>
    </row>
    <row r="1174" spans="2:10" x14ac:dyDescent="0.25">
      <c r="B1174" s="3"/>
      <c r="C1174" s="3"/>
      <c r="D1174" s="3"/>
      <c r="E1174" s="3"/>
      <c r="F1174" s="3"/>
      <c r="G1174" s="3"/>
      <c r="H1174" s="3"/>
      <c r="I1174" s="3"/>
      <c r="J1174" s="3"/>
    </row>
    <row r="1175" spans="2:10" x14ac:dyDescent="0.25">
      <c r="B1175" s="3"/>
      <c r="C1175" s="3"/>
      <c r="D1175" s="3"/>
      <c r="E1175" s="3"/>
      <c r="F1175" s="3"/>
      <c r="G1175" s="3"/>
      <c r="H1175" s="3"/>
      <c r="I1175" s="3"/>
      <c r="J1175" s="3"/>
    </row>
    <row r="1176" spans="2:10" x14ac:dyDescent="0.25">
      <c r="B1176" s="3"/>
      <c r="C1176" s="3"/>
      <c r="D1176" s="3"/>
      <c r="E1176" s="3"/>
      <c r="F1176" s="3"/>
      <c r="G1176" s="3"/>
      <c r="H1176" s="3"/>
      <c r="I1176" s="3"/>
      <c r="J1176" s="3"/>
    </row>
    <row r="1177" spans="2:10" x14ac:dyDescent="0.25">
      <c r="B1177" s="3"/>
      <c r="C1177" s="3"/>
      <c r="D1177" s="3"/>
      <c r="E1177" s="3"/>
      <c r="F1177" s="3"/>
      <c r="G1177" s="3"/>
      <c r="H1177" s="3"/>
      <c r="I1177" s="3"/>
      <c r="J1177" s="3"/>
    </row>
    <row r="1178" spans="2:10" x14ac:dyDescent="0.25">
      <c r="B1178" s="3"/>
      <c r="C1178" s="3"/>
      <c r="D1178" s="3"/>
      <c r="E1178" s="3"/>
      <c r="F1178" s="3"/>
      <c r="G1178" s="3"/>
      <c r="H1178" s="3"/>
      <c r="I1178" s="3"/>
      <c r="J1178" s="3"/>
    </row>
    <row r="1179" spans="2:10" x14ac:dyDescent="0.25">
      <c r="B1179" s="3"/>
      <c r="C1179" s="3"/>
      <c r="D1179" s="3"/>
      <c r="E1179" s="3"/>
      <c r="F1179" s="3"/>
      <c r="G1179" s="3"/>
      <c r="H1179" s="3"/>
      <c r="I1179" s="3"/>
      <c r="J1179" s="3"/>
    </row>
    <row r="1180" spans="2:10" x14ac:dyDescent="0.25">
      <c r="B1180" s="3"/>
      <c r="C1180" s="3"/>
      <c r="D1180" s="3"/>
      <c r="E1180" s="3"/>
      <c r="F1180" s="3"/>
      <c r="G1180" s="3"/>
      <c r="H1180" s="3"/>
      <c r="I1180" s="3"/>
      <c r="J1180" s="3"/>
    </row>
    <row r="1181" spans="2:10" x14ac:dyDescent="0.25">
      <c r="B1181" s="3"/>
      <c r="C1181" s="3"/>
      <c r="D1181" s="3"/>
      <c r="E1181" s="3"/>
      <c r="F1181" s="3"/>
      <c r="G1181" s="3"/>
      <c r="H1181" s="3"/>
      <c r="I1181" s="3"/>
      <c r="J1181" s="3"/>
    </row>
    <row r="1182" spans="2:10" x14ac:dyDescent="0.25">
      <c r="B1182" s="3"/>
      <c r="C1182" s="3"/>
      <c r="D1182" s="3"/>
      <c r="E1182" s="3"/>
      <c r="F1182" s="3"/>
      <c r="G1182" s="3"/>
      <c r="H1182" s="3"/>
      <c r="I1182" s="3"/>
      <c r="J1182" s="3"/>
    </row>
    <row r="1183" spans="2:10" x14ac:dyDescent="0.25">
      <c r="B1183" s="3"/>
      <c r="C1183" s="3"/>
      <c r="D1183" s="3"/>
      <c r="E1183" s="3"/>
      <c r="F1183" s="3"/>
      <c r="G1183" s="3"/>
      <c r="H1183" s="3"/>
      <c r="I1183" s="3"/>
      <c r="J1183" s="3"/>
    </row>
    <row r="1184" spans="2:10" x14ac:dyDescent="0.25">
      <c r="B1184" s="3"/>
      <c r="C1184" s="3"/>
      <c r="D1184" s="3"/>
      <c r="E1184" s="3"/>
      <c r="F1184" s="3"/>
      <c r="G1184" s="3"/>
      <c r="H1184" s="3"/>
      <c r="I1184" s="3"/>
      <c r="J1184" s="3"/>
    </row>
    <row r="1185" spans="2:10" x14ac:dyDescent="0.25">
      <c r="B1185" s="3"/>
      <c r="C1185" s="3"/>
      <c r="D1185" s="3"/>
      <c r="E1185" s="3"/>
      <c r="F1185" s="3"/>
      <c r="G1185" s="3"/>
      <c r="H1185" s="3"/>
      <c r="I1185" s="3"/>
      <c r="J1185" s="3"/>
    </row>
    <row r="1186" spans="2:10" x14ac:dyDescent="0.25">
      <c r="B1186" s="3"/>
      <c r="C1186" s="3"/>
      <c r="D1186" s="3"/>
      <c r="E1186" s="3"/>
      <c r="F1186" s="3"/>
      <c r="G1186" s="3"/>
      <c r="H1186" s="3"/>
      <c r="I1186" s="3"/>
      <c r="J1186" s="3"/>
    </row>
    <row r="1187" spans="2:10" x14ac:dyDescent="0.25">
      <c r="B1187" s="3"/>
      <c r="C1187" s="3"/>
      <c r="D1187" s="3"/>
      <c r="E1187" s="3"/>
      <c r="F1187" s="3"/>
      <c r="G1187" s="3"/>
      <c r="H1187" s="3"/>
      <c r="I1187" s="3"/>
      <c r="J1187" s="3"/>
    </row>
    <row r="1188" spans="2:10" x14ac:dyDescent="0.25">
      <c r="B1188" s="3"/>
      <c r="C1188" s="3"/>
      <c r="D1188" s="3"/>
      <c r="E1188" s="3"/>
      <c r="F1188" s="3"/>
      <c r="G1188" s="3"/>
      <c r="H1188" s="3"/>
      <c r="I1188" s="3"/>
      <c r="J1188" s="3"/>
    </row>
    <row r="1189" spans="2:10" x14ac:dyDescent="0.25">
      <c r="B1189" s="3"/>
      <c r="C1189" s="3"/>
      <c r="D1189" s="3"/>
      <c r="E1189" s="3"/>
      <c r="F1189" s="3"/>
      <c r="G1189" s="3"/>
      <c r="H1189" s="3"/>
      <c r="I1189" s="3"/>
      <c r="J1189" s="3"/>
    </row>
    <row r="1190" spans="2:10" x14ac:dyDescent="0.25">
      <c r="B1190" s="3"/>
      <c r="C1190" s="3"/>
      <c r="D1190" s="3"/>
      <c r="E1190" s="3"/>
      <c r="F1190" s="3"/>
      <c r="G1190" s="3"/>
      <c r="H1190" s="3"/>
      <c r="I1190" s="3"/>
      <c r="J1190" s="3"/>
    </row>
    <row r="1191" spans="2:10" x14ac:dyDescent="0.25">
      <c r="B1191" s="3"/>
      <c r="C1191" s="3"/>
      <c r="D1191" s="3"/>
      <c r="E1191" s="3"/>
      <c r="F1191" s="3"/>
      <c r="G1191" s="3"/>
      <c r="H1191" s="3"/>
      <c r="I1191" s="3"/>
      <c r="J1191" s="3"/>
    </row>
    <row r="1192" spans="2:10" x14ac:dyDescent="0.25">
      <c r="B1192" s="3"/>
      <c r="C1192" s="3"/>
      <c r="D1192" s="3"/>
      <c r="E1192" s="3"/>
      <c r="F1192" s="3"/>
      <c r="G1192" s="3"/>
      <c r="H1192" s="3"/>
      <c r="I1192" s="3"/>
      <c r="J1192" s="3"/>
    </row>
    <row r="1193" spans="2:10" x14ac:dyDescent="0.25">
      <c r="B1193" s="3"/>
      <c r="C1193" s="3"/>
      <c r="D1193" s="3"/>
      <c r="E1193" s="3"/>
      <c r="F1193" s="3"/>
      <c r="G1193" s="3"/>
      <c r="H1193" s="3"/>
      <c r="I1193" s="3"/>
      <c r="J1193" s="3"/>
    </row>
    <row r="1194" spans="2:10" x14ac:dyDescent="0.25">
      <c r="B1194" s="3"/>
      <c r="C1194" s="3"/>
      <c r="D1194" s="3"/>
      <c r="E1194" s="3"/>
      <c r="F1194" s="3"/>
      <c r="G1194" s="3"/>
      <c r="H1194" s="3"/>
      <c r="I1194" s="3"/>
      <c r="J1194" s="3"/>
    </row>
    <row r="1195" spans="2:10" x14ac:dyDescent="0.25">
      <c r="B1195" s="3"/>
      <c r="C1195" s="3"/>
      <c r="D1195" s="3"/>
      <c r="E1195" s="3"/>
      <c r="F1195" s="3"/>
      <c r="G1195" s="3"/>
      <c r="H1195" s="3"/>
      <c r="I1195" s="3"/>
      <c r="J1195" s="3"/>
    </row>
    <row r="1196" spans="2:10" x14ac:dyDescent="0.25">
      <c r="B1196" s="3"/>
      <c r="C1196" s="3"/>
      <c r="D1196" s="3"/>
      <c r="E1196" s="3"/>
      <c r="F1196" s="3"/>
      <c r="G1196" s="3"/>
      <c r="H1196" s="3"/>
      <c r="I1196" s="3"/>
      <c r="J1196" s="3"/>
    </row>
    <row r="1197" spans="2:10" x14ac:dyDescent="0.25">
      <c r="B1197" s="3"/>
      <c r="C1197" s="3"/>
      <c r="D1197" s="3"/>
      <c r="E1197" s="3"/>
      <c r="F1197" s="3"/>
      <c r="G1197" s="3"/>
      <c r="H1197" s="3"/>
      <c r="I1197" s="3"/>
      <c r="J1197" s="3"/>
    </row>
    <row r="1198" spans="2:10" x14ac:dyDescent="0.25">
      <c r="B1198" s="3"/>
      <c r="C1198" s="3"/>
      <c r="D1198" s="3"/>
      <c r="E1198" s="3"/>
      <c r="F1198" s="3"/>
      <c r="G1198" s="3"/>
      <c r="H1198" s="3"/>
      <c r="I1198" s="3"/>
      <c r="J1198" s="3"/>
    </row>
    <row r="1199" spans="2:10" x14ac:dyDescent="0.25">
      <c r="B1199" s="3"/>
      <c r="C1199" s="3"/>
      <c r="D1199" s="3"/>
      <c r="E1199" s="3"/>
      <c r="F1199" s="3"/>
      <c r="G1199" s="3"/>
      <c r="H1199" s="3"/>
      <c r="I1199" s="3"/>
      <c r="J1199" s="3"/>
    </row>
    <row r="1200" spans="2:10" x14ac:dyDescent="0.25">
      <c r="B1200" s="3"/>
      <c r="C1200" s="3"/>
      <c r="D1200" s="3"/>
      <c r="E1200" s="3"/>
      <c r="F1200" s="3"/>
      <c r="G1200" s="3"/>
      <c r="H1200" s="3"/>
      <c r="I1200" s="3"/>
      <c r="J1200" s="3"/>
    </row>
    <row r="1201" spans="2:10" x14ac:dyDescent="0.25">
      <c r="B1201" s="3"/>
      <c r="C1201" s="3"/>
      <c r="D1201" s="3"/>
      <c r="E1201" s="3"/>
      <c r="F1201" s="3"/>
      <c r="G1201" s="3"/>
      <c r="H1201" s="3"/>
      <c r="I1201" s="3"/>
      <c r="J1201" s="3"/>
    </row>
    <row r="1202" spans="2:10" x14ac:dyDescent="0.25">
      <c r="B1202" s="3"/>
      <c r="C1202" s="3"/>
      <c r="D1202" s="3"/>
      <c r="E1202" s="3"/>
      <c r="F1202" s="3"/>
      <c r="G1202" s="3"/>
      <c r="H1202" s="3"/>
      <c r="I1202" s="3"/>
      <c r="J1202" s="3"/>
    </row>
    <row r="1203" spans="2:10" x14ac:dyDescent="0.25">
      <c r="B1203" s="3"/>
      <c r="C1203" s="3"/>
      <c r="D1203" s="3"/>
      <c r="E1203" s="3"/>
      <c r="F1203" s="3"/>
      <c r="G1203" s="3"/>
      <c r="H1203" s="3"/>
      <c r="I1203" s="3"/>
      <c r="J1203" s="3"/>
    </row>
    <row r="1204" spans="2:10" x14ac:dyDescent="0.25">
      <c r="B1204" s="3"/>
      <c r="C1204" s="3"/>
      <c r="D1204" s="3"/>
      <c r="E1204" s="3"/>
      <c r="F1204" s="3"/>
      <c r="G1204" s="3"/>
      <c r="H1204" s="3"/>
      <c r="I1204" s="3"/>
      <c r="J1204" s="3"/>
    </row>
    <row r="1205" spans="2:10" x14ac:dyDescent="0.25">
      <c r="B1205" s="3"/>
      <c r="C1205" s="3"/>
      <c r="D1205" s="3"/>
      <c r="E1205" s="3"/>
      <c r="F1205" s="3"/>
      <c r="G1205" s="3"/>
      <c r="H1205" s="3"/>
      <c r="I1205" s="3"/>
      <c r="J1205" s="3"/>
    </row>
    <row r="1206" spans="2:10" x14ac:dyDescent="0.25">
      <c r="B1206" s="3"/>
      <c r="C1206" s="3"/>
      <c r="D1206" s="3"/>
      <c r="E1206" s="3"/>
      <c r="F1206" s="3"/>
      <c r="G1206" s="3"/>
      <c r="H1206" s="3"/>
      <c r="I1206" s="3"/>
      <c r="J1206" s="3"/>
    </row>
    <row r="1207" spans="2:10" x14ac:dyDescent="0.25">
      <c r="B1207" s="3"/>
      <c r="C1207" s="3"/>
      <c r="D1207" s="3"/>
      <c r="E1207" s="3"/>
      <c r="F1207" s="3"/>
      <c r="G1207" s="3"/>
      <c r="H1207" s="3"/>
      <c r="I1207" s="3"/>
      <c r="J1207" s="3"/>
    </row>
    <row r="1208" spans="2:10" x14ac:dyDescent="0.25">
      <c r="B1208" s="3"/>
      <c r="C1208" s="3"/>
      <c r="D1208" s="3"/>
      <c r="E1208" s="3"/>
      <c r="F1208" s="3"/>
      <c r="G1208" s="3"/>
      <c r="H1208" s="3"/>
      <c r="I1208" s="3"/>
      <c r="J1208" s="3"/>
    </row>
    <row r="1209" spans="2:10" x14ac:dyDescent="0.25">
      <c r="B1209" s="3"/>
      <c r="C1209" s="3"/>
      <c r="D1209" s="3"/>
      <c r="E1209" s="3"/>
      <c r="F1209" s="3"/>
      <c r="G1209" s="3"/>
      <c r="H1209" s="3"/>
      <c r="I1209" s="3"/>
      <c r="J1209" s="3"/>
    </row>
    <row r="1210" spans="2:10" x14ac:dyDescent="0.25">
      <c r="B1210" s="3"/>
      <c r="C1210" s="3"/>
      <c r="D1210" s="3"/>
      <c r="E1210" s="3"/>
      <c r="F1210" s="3"/>
      <c r="G1210" s="3"/>
      <c r="H1210" s="3"/>
      <c r="I1210" s="3"/>
      <c r="J1210" s="3"/>
    </row>
    <row r="1211" spans="2:10" x14ac:dyDescent="0.25">
      <c r="B1211" s="3"/>
      <c r="C1211" s="3"/>
      <c r="D1211" s="3"/>
      <c r="E1211" s="3"/>
      <c r="F1211" s="3"/>
      <c r="G1211" s="3"/>
      <c r="H1211" s="3"/>
      <c r="I1211" s="3"/>
      <c r="J1211" s="3"/>
    </row>
    <row r="1212" spans="2:10" x14ac:dyDescent="0.25">
      <c r="B1212" s="3"/>
      <c r="C1212" s="3"/>
      <c r="D1212" s="3"/>
      <c r="E1212" s="3"/>
      <c r="F1212" s="3"/>
      <c r="G1212" s="3"/>
      <c r="H1212" s="3"/>
      <c r="I1212" s="3"/>
      <c r="J1212" s="3"/>
    </row>
    <row r="1213" spans="2:10" x14ac:dyDescent="0.25">
      <c r="B1213" s="3"/>
      <c r="C1213" s="3"/>
      <c r="D1213" s="3"/>
      <c r="E1213" s="3"/>
      <c r="F1213" s="3"/>
      <c r="G1213" s="3"/>
      <c r="H1213" s="3"/>
      <c r="I1213" s="3"/>
      <c r="J1213" s="3"/>
    </row>
    <row r="1214" spans="2:10" x14ac:dyDescent="0.25">
      <c r="B1214" s="3"/>
      <c r="C1214" s="3"/>
      <c r="D1214" s="3"/>
      <c r="E1214" s="3"/>
      <c r="F1214" s="3"/>
      <c r="G1214" s="3"/>
      <c r="H1214" s="3"/>
      <c r="I1214" s="3"/>
      <c r="J1214" s="3"/>
    </row>
    <row r="1215" spans="2:10" x14ac:dyDescent="0.25">
      <c r="B1215" s="3"/>
      <c r="C1215" s="3"/>
      <c r="D1215" s="3"/>
      <c r="E1215" s="3"/>
      <c r="F1215" s="3"/>
      <c r="G1215" s="3"/>
      <c r="H1215" s="3"/>
      <c r="I1215" s="3"/>
      <c r="J1215" s="3"/>
    </row>
    <row r="1216" spans="2:10" x14ac:dyDescent="0.25">
      <c r="B1216" s="3"/>
      <c r="C1216" s="3"/>
      <c r="D1216" s="3"/>
      <c r="E1216" s="3"/>
      <c r="F1216" s="3"/>
      <c r="G1216" s="3"/>
      <c r="H1216" s="3"/>
      <c r="I1216" s="3"/>
      <c r="J1216" s="3"/>
    </row>
  </sheetData>
  <mergeCells count="4">
    <mergeCell ref="A1:O1"/>
    <mergeCell ref="K2:L2"/>
    <mergeCell ref="M2:N2"/>
    <mergeCell ref="A2:A3"/>
  </mergeCells>
  <phoneticPr fontId="0" type="noConversion"/>
  <hyperlinks>
    <hyperlink ref="B724" r:id="rId1"/>
  </hyperlinks>
  <printOptions horizontalCentered="1" gridLines="1"/>
  <pageMargins left="0.6" right="0.6" top="0.6" bottom="0.6" header="0.3" footer="0.3"/>
  <pageSetup scale="79" fitToHeight="999" orientation="portrait" horizontalDpi="1200" verticalDpi="1200" r:id="rId2"/>
  <headerFooter>
    <oddFooter>&amp;R&amp;"Tahoma,Regular"&amp;10Page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24" t="s">
        <v>10</v>
      </c>
      <c r="B1" s="24"/>
    </row>
    <row r="2" spans="1:2" ht="9.6" customHeight="1" x14ac:dyDescent="0.3">
      <c r="A2" s="9"/>
      <c r="B2" s="9"/>
    </row>
    <row r="3" spans="1:2" ht="28.5" customHeight="1" x14ac:dyDescent="0.25">
      <c r="A3" s="11" t="s">
        <v>0</v>
      </c>
      <c r="B3" s="25" t="s">
        <v>16</v>
      </c>
    </row>
    <row r="4" spans="1:2" ht="28.5" customHeight="1" x14ac:dyDescent="0.25">
      <c r="A4" s="11" t="s">
        <v>1</v>
      </c>
      <c r="B4" s="25"/>
    </row>
    <row r="5" spans="1:2" ht="28.5" customHeight="1" x14ac:dyDescent="0.25">
      <c r="A5" s="11" t="s">
        <v>2</v>
      </c>
      <c r="B5" s="25"/>
    </row>
    <row r="6" spans="1:2" ht="14.45" x14ac:dyDescent="0.3">
      <c r="A6" s="11"/>
      <c r="B6" s="9"/>
    </row>
    <row r="7" spans="1:2" ht="42" customHeight="1" x14ac:dyDescent="0.25">
      <c r="A7" s="11" t="s">
        <v>3</v>
      </c>
      <c r="B7" s="25" t="s">
        <v>12</v>
      </c>
    </row>
    <row r="8" spans="1:2" ht="42" customHeight="1" x14ac:dyDescent="0.25">
      <c r="A8" s="11" t="s">
        <v>11</v>
      </c>
      <c r="B8" s="25"/>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2022-11-25T18:21:20Z</dcterms:modified>
</cp:coreProperties>
</file>