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hared drives\EO_ECONOMIC ANALYSIS\ea_common\UI Webupdates\UI_Weekly\"/>
    </mc:Choice>
  </mc:AlternateContent>
  <bookViews>
    <workbookView xWindow="0" yWindow="0" windowWidth="20730" windowHeight="1176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62913"/>
</workbook>
</file>

<file path=xl/calcChain.xml><?xml version="1.0" encoding="utf-8"?>
<calcChain xmlns="http://schemas.openxmlformats.org/spreadsheetml/2006/main">
  <c r="O652" i="7" l="1"/>
  <c r="C652" i="7"/>
  <c r="B652" i="7"/>
  <c r="K652" i="7" s="1"/>
  <c r="M652" i="7" s="1"/>
  <c r="L652" i="7"/>
  <c r="N652" i="7" s="1"/>
  <c r="O651" i="7" l="1"/>
  <c r="C651" i="7"/>
  <c r="B651" i="7"/>
  <c r="K651" i="7" s="1"/>
  <c r="M651" i="7" s="1"/>
  <c r="L651" i="7"/>
  <c r="N651" i="7" s="1"/>
  <c r="O650" i="7" l="1"/>
  <c r="C650" i="7"/>
  <c r="B650" i="7"/>
  <c r="K650" i="7" s="1"/>
  <c r="M650" i="7" s="1"/>
  <c r="L650" i="7"/>
  <c r="N650" i="7" s="1"/>
  <c r="O649" i="7" l="1"/>
  <c r="C649" i="7"/>
  <c r="B649" i="7" s="1"/>
  <c r="K649" i="7" s="1"/>
  <c r="M649" i="7" s="1"/>
  <c r="L649" i="7" l="1"/>
  <c r="N649" i="7" s="1"/>
  <c r="O648" i="7"/>
  <c r="C648" i="7"/>
  <c r="B648" i="7" s="1"/>
  <c r="K648" i="7" s="1"/>
  <c r="M648" i="7" s="1"/>
  <c r="L648" i="7" l="1"/>
  <c r="N648" i="7" s="1"/>
  <c r="O647" i="7"/>
  <c r="C647" i="7"/>
  <c r="B647" i="7"/>
  <c r="K647" i="7" s="1"/>
  <c r="M647" i="7" s="1"/>
  <c r="L647" i="7"/>
  <c r="N647" i="7" s="1"/>
  <c r="O646" i="7" l="1"/>
  <c r="C646" i="7"/>
  <c r="L646" i="7" s="1"/>
  <c r="N646" i="7" s="1"/>
  <c r="B646" i="7"/>
  <c r="K646" i="7" s="1"/>
  <c r="M646" i="7" s="1"/>
  <c r="O645" i="7" l="1"/>
  <c r="C645" i="7"/>
  <c r="L645" i="7" s="1"/>
  <c r="N645" i="7" s="1"/>
  <c r="B645" i="7" l="1"/>
  <c r="K645" i="7" s="1"/>
  <c r="M645" i="7" s="1"/>
  <c r="O644" i="7"/>
  <c r="C644" i="7"/>
  <c r="B644" i="7"/>
  <c r="K644" i="7" s="1"/>
  <c r="M644" i="7" s="1"/>
  <c r="L644" i="7"/>
  <c r="N644" i="7" s="1"/>
  <c r="O643" i="7" l="1"/>
  <c r="C643" i="7"/>
  <c r="B643" i="7"/>
  <c r="K643" i="7" s="1"/>
  <c r="M643" i="7" s="1"/>
  <c r="L643" i="7" l="1"/>
  <c r="N643" i="7" s="1"/>
  <c r="O642" i="7"/>
  <c r="C642" i="7"/>
  <c r="B642" i="7" s="1"/>
  <c r="K642" i="7" s="1"/>
  <c r="M642" i="7" s="1"/>
  <c r="L642" i="7" l="1"/>
  <c r="N642" i="7" s="1"/>
  <c r="O641" i="7"/>
  <c r="C641" i="7"/>
  <c r="L641" i="7" s="1"/>
  <c r="N641" i="7" s="1"/>
  <c r="B641" i="7" l="1"/>
  <c r="K641" i="7" s="1"/>
  <c r="M641" i="7" s="1"/>
  <c r="O640" i="7"/>
  <c r="C640" i="7"/>
  <c r="B640" i="7"/>
  <c r="K640" i="7" s="1"/>
  <c r="M640" i="7" s="1"/>
  <c r="L640" i="7"/>
  <c r="N640" i="7" s="1"/>
  <c r="O639" i="7" l="1"/>
  <c r="C639" i="7"/>
  <c r="L639" i="7" s="1"/>
  <c r="N639" i="7" s="1"/>
  <c r="B639" i="7" l="1"/>
  <c r="K639" i="7" s="1"/>
  <c r="M639" i="7" s="1"/>
  <c r="O638" i="7"/>
  <c r="C638" i="7"/>
  <c r="L638" i="7" s="1"/>
  <c r="N638" i="7" s="1"/>
  <c r="B638" i="7"/>
  <c r="K638" i="7" s="1"/>
  <c r="M638" i="7" s="1"/>
  <c r="O637" i="7" l="1"/>
  <c r="C637" i="7"/>
  <c r="B637" i="7"/>
  <c r="K637" i="7" s="1"/>
  <c r="M637" i="7" s="1"/>
  <c r="L637" i="7"/>
  <c r="N637" i="7" s="1"/>
  <c r="O636" i="7" l="1"/>
  <c r="C636" i="7"/>
  <c r="B636" i="7"/>
  <c r="K636" i="7" s="1"/>
  <c r="M636" i="7" s="1"/>
  <c r="L636" i="7" l="1"/>
  <c r="N636" i="7" s="1"/>
  <c r="O635" i="7"/>
  <c r="C635" i="7"/>
  <c r="L635" i="7"/>
  <c r="N635" i="7" s="1"/>
  <c r="B635" i="7"/>
  <c r="K635" i="7" s="1"/>
  <c r="M635" i="7" s="1"/>
  <c r="O634" i="7" l="1"/>
  <c r="C634" i="7"/>
  <c r="L634" i="7"/>
  <c r="N634" i="7" s="1"/>
  <c r="B634" i="7"/>
  <c r="K634" i="7" s="1"/>
  <c r="M634" i="7" s="1"/>
  <c r="O633" i="7" l="1"/>
  <c r="C633" i="7"/>
  <c r="B633" i="7" s="1"/>
  <c r="K633" i="7" s="1"/>
  <c r="M633" i="7" s="1"/>
  <c r="L633" i="7" l="1"/>
  <c r="N633" i="7" s="1"/>
  <c r="O632" i="7"/>
  <c r="C632" i="7"/>
  <c r="L632" i="7" s="1"/>
  <c r="N632" i="7" s="1"/>
  <c r="B632" i="7" l="1"/>
  <c r="K632" i="7" s="1"/>
  <c r="M632" i="7" s="1"/>
  <c r="C631" i="7"/>
  <c r="O631" i="7" l="1"/>
  <c r="B631" i="7"/>
  <c r="K631" i="7" s="1"/>
  <c r="M631" i="7" s="1"/>
  <c r="L631" i="7" l="1"/>
  <c r="N631" i="7" s="1"/>
  <c r="B621" i="7"/>
  <c r="B622" i="7"/>
  <c r="B623" i="7"/>
  <c r="B624" i="7"/>
  <c r="B625" i="7"/>
  <c r="B626" i="7"/>
  <c r="B627" i="7"/>
  <c r="B628" i="7"/>
  <c r="B629" i="7"/>
  <c r="B630" i="7"/>
  <c r="K630" i="7" s="1"/>
  <c r="M630" i="7" s="1"/>
  <c r="O630" i="7"/>
  <c r="C630" i="7"/>
  <c r="L630" i="7"/>
  <c r="N630" i="7" s="1"/>
  <c r="O629" i="7" l="1"/>
  <c r="C629" i="7"/>
  <c r="L629" i="7" s="1"/>
  <c r="N629" i="7" s="1"/>
  <c r="K629" i="7"/>
  <c r="M629" i="7" s="1"/>
  <c r="O628" i="7" l="1"/>
  <c r="C628" i="7"/>
  <c r="L628" i="7" s="1"/>
  <c r="N628" i="7" s="1"/>
  <c r="K628" i="7"/>
  <c r="M628" i="7" s="1"/>
  <c r="O627" i="7" l="1"/>
  <c r="L623" i="7"/>
  <c r="N623" i="7" s="1"/>
  <c r="L624" i="7"/>
  <c r="N624" i="7" s="1"/>
  <c r="L625" i="7"/>
  <c r="N625" i="7" s="1"/>
  <c r="L626" i="7"/>
  <c r="N626" i="7" s="1"/>
  <c r="L627" i="7"/>
  <c r="N627" i="7" s="1"/>
  <c r="K623" i="7"/>
  <c r="M623" i="7" s="1"/>
  <c r="K624" i="7"/>
  <c r="M624" i="7" s="1"/>
  <c r="K627" i="7"/>
  <c r="M627" i="7" s="1"/>
  <c r="C627" i="7"/>
  <c r="O626" i="7" l="1"/>
  <c r="C626" i="7"/>
  <c r="O625" i="7" l="1"/>
  <c r="C625" i="7"/>
  <c r="O624" i="7" l="1"/>
  <c r="C624" i="7"/>
  <c r="O623" i="7" l="1"/>
  <c r="C623" i="7"/>
  <c r="O622" i="7" l="1"/>
  <c r="C622" i="7"/>
  <c r="K622" i="7"/>
  <c r="M622" i="7" s="1"/>
  <c r="L622" i="7" l="1"/>
  <c r="N622" i="7" s="1"/>
  <c r="O621" i="7"/>
  <c r="C621" i="7"/>
  <c r="L621" i="7" s="1"/>
  <c r="N621" i="7" s="1"/>
  <c r="K621" i="7"/>
  <c r="M621" i="7" s="1"/>
  <c r="O620" i="7" l="1"/>
  <c r="C620" i="7"/>
  <c r="L620" i="7"/>
  <c r="N620" i="7" s="1"/>
  <c r="B620" i="7"/>
  <c r="K620" i="7" s="1"/>
  <c r="M620" i="7" s="1"/>
  <c r="O619" i="7" l="1"/>
  <c r="C619" i="7"/>
  <c r="B619" i="7"/>
  <c r="K619" i="7" s="1"/>
  <c r="M619" i="7" s="1"/>
  <c r="L619" i="7"/>
  <c r="N619" i="7" s="1"/>
  <c r="O618" i="7" l="1"/>
  <c r="C618" i="7"/>
  <c r="B618" i="7"/>
  <c r="K618" i="7" s="1"/>
  <c r="M618" i="7" s="1"/>
  <c r="L618" i="7"/>
  <c r="N618" i="7" s="1"/>
  <c r="O617" i="7" l="1"/>
  <c r="C617" i="7"/>
  <c r="B617" i="7" s="1"/>
  <c r="K617" i="7" s="1"/>
  <c r="M617" i="7" s="1"/>
  <c r="L617" i="7" l="1"/>
  <c r="N617" i="7" s="1"/>
  <c r="O616" i="7"/>
  <c r="C616" i="7"/>
  <c r="L616" i="7"/>
  <c r="N616" i="7" s="1"/>
  <c r="B616" i="7"/>
  <c r="K616" i="7" s="1"/>
  <c r="M616" i="7" s="1"/>
  <c r="L611" i="7" l="1"/>
  <c r="L612" i="7"/>
  <c r="L613" i="7"/>
  <c r="L614" i="7"/>
  <c r="L615" i="7"/>
  <c r="B611" i="7"/>
  <c r="K611" i="7" s="1"/>
  <c r="B612" i="7"/>
  <c r="K612" i="7" s="1"/>
  <c r="B613" i="7"/>
  <c r="K613" i="7" s="1"/>
  <c r="B614" i="7"/>
  <c r="K614" i="7" s="1"/>
  <c r="B615" i="7"/>
  <c r="K615" i="7" s="1"/>
  <c r="O615" i="7" l="1"/>
  <c r="C615" i="7"/>
  <c r="N615" i="7" s="1"/>
  <c r="M615" i="7"/>
  <c r="N614" i="7" l="1"/>
  <c r="M614" i="7"/>
  <c r="N613" i="7"/>
  <c r="M613" i="7"/>
  <c r="N612" i="7"/>
  <c r="M612" i="7"/>
  <c r="N611" i="7"/>
  <c r="O614" i="7"/>
  <c r="C614" i="7"/>
  <c r="O613" i="7" l="1"/>
  <c r="C613" i="7"/>
  <c r="O612" i="7" l="1"/>
  <c r="C612" i="7"/>
  <c r="O611" i="7" l="1"/>
  <c r="C611" i="7"/>
  <c r="M611" i="7" s="1"/>
  <c r="O610" i="7" l="1"/>
  <c r="C610" i="7"/>
  <c r="B610" i="7"/>
  <c r="K610" i="7" s="1"/>
  <c r="M610" i="7" s="1"/>
  <c r="L610" i="7"/>
  <c r="N610" i="7" s="1"/>
  <c r="O609" i="7" l="1"/>
  <c r="C609" i="7"/>
  <c r="L609" i="7" s="1"/>
  <c r="N609" i="7" s="1"/>
  <c r="B609" i="7"/>
  <c r="K609" i="7" s="1"/>
  <c r="M609" i="7" s="1"/>
  <c r="O608" i="7" l="1"/>
  <c r="C608" i="7"/>
  <c r="B608" i="7" s="1"/>
  <c r="K608" i="7" s="1"/>
  <c r="M608" i="7" s="1"/>
  <c r="L608" i="7" l="1"/>
  <c r="N608" i="7" s="1"/>
  <c r="O607" i="7"/>
  <c r="C607" i="7"/>
  <c r="B607" i="7" s="1"/>
  <c r="K607" i="7" s="1"/>
  <c r="M607" i="7" s="1"/>
  <c r="L607" i="7" l="1"/>
  <c r="N607" i="7" s="1"/>
  <c r="O606" i="7"/>
  <c r="C606" i="7"/>
  <c r="B606" i="7"/>
  <c r="K606" i="7" s="1"/>
  <c r="M606" i="7" s="1"/>
  <c r="L606" i="7"/>
  <c r="N606" i="7" s="1"/>
  <c r="O605" i="7" l="1"/>
  <c r="C605" i="7"/>
  <c r="B605" i="7" s="1"/>
  <c r="K605" i="7" s="1"/>
  <c r="M605" i="7" s="1"/>
  <c r="L605" i="7" l="1"/>
  <c r="N605" i="7" s="1"/>
  <c r="O604" i="7"/>
  <c r="C604" i="7"/>
  <c r="B604" i="7"/>
  <c r="K604" i="7" s="1"/>
  <c r="M604" i="7" s="1"/>
  <c r="L604" i="7"/>
  <c r="N604" i="7" s="1"/>
  <c r="O603" i="7" l="1"/>
  <c r="C603" i="7"/>
  <c r="B603" i="7"/>
  <c r="K603" i="7" s="1"/>
  <c r="M603" i="7" s="1"/>
  <c r="L603" i="7" l="1"/>
  <c r="N603" i="7" s="1"/>
  <c r="O602" i="7"/>
  <c r="C602" i="7"/>
  <c r="L602" i="7" s="1"/>
  <c r="N602" i="7" s="1"/>
  <c r="B602" i="7" l="1"/>
  <c r="K602" i="7" s="1"/>
  <c r="M602" i="7" s="1"/>
  <c r="O601" i="7"/>
  <c r="C601" i="7"/>
  <c r="B601" i="7"/>
  <c r="K601" i="7" s="1"/>
  <c r="M601" i="7" s="1"/>
  <c r="L601" i="7"/>
  <c r="N601" i="7" s="1"/>
  <c r="O600" i="7" l="1"/>
  <c r="C600" i="7"/>
  <c r="B600" i="7"/>
  <c r="L600" i="7"/>
  <c r="N600" i="7"/>
  <c r="K600" i="7" l="1"/>
  <c r="M600" i="7" s="1"/>
  <c r="O599" i="7"/>
  <c r="C599" i="7"/>
  <c r="L599" i="7" s="1"/>
  <c r="N599" i="7" s="1"/>
  <c r="B599" i="7"/>
  <c r="K599" i="7" s="1"/>
  <c r="M599" i="7" s="1"/>
  <c r="O598" i="7" l="1"/>
  <c r="C598" i="7"/>
  <c r="B598" i="7"/>
  <c r="K598" i="7" s="1"/>
  <c r="M598" i="7" s="1"/>
  <c r="L598" i="7"/>
  <c r="N598" i="7" s="1"/>
  <c r="O597" i="7" l="1"/>
  <c r="C597" i="7"/>
  <c r="B597" i="7" s="1"/>
  <c r="K597" i="7" s="1"/>
  <c r="M597" i="7" s="1"/>
  <c r="L597" i="7" l="1"/>
  <c r="N597" i="7" s="1"/>
  <c r="O596" i="7"/>
  <c r="C596" i="7"/>
  <c r="L596" i="7" s="1"/>
  <c r="N596" i="7" s="1"/>
  <c r="B596" i="7"/>
  <c r="K596" i="7" s="1"/>
  <c r="M596" i="7" s="1"/>
  <c r="O595" i="7" l="1"/>
  <c r="C595" i="7"/>
  <c r="B595" i="7" s="1"/>
  <c r="K595" i="7" s="1"/>
  <c r="M595" i="7" s="1"/>
  <c r="L595" i="7" l="1"/>
  <c r="N595" i="7" s="1"/>
  <c r="O594" i="7"/>
  <c r="C594" i="7"/>
  <c r="B594" i="7"/>
  <c r="K594" i="7" s="1"/>
  <c r="M594" i="7" s="1"/>
  <c r="L594" i="7"/>
  <c r="N594" i="7" s="1"/>
  <c r="O593" i="7" l="1"/>
  <c r="C593" i="7"/>
  <c r="B593" i="7" s="1"/>
  <c r="K593" i="7" s="1"/>
  <c r="M593" i="7" s="1"/>
  <c r="L593" i="7" l="1"/>
  <c r="N593" i="7" s="1"/>
  <c r="O592" i="7"/>
  <c r="C592" i="7"/>
  <c r="B592" i="7"/>
  <c r="K592" i="7" s="1"/>
  <c r="M592" i="7" s="1"/>
  <c r="L592" i="7"/>
  <c r="N592" i="7"/>
  <c r="O591" i="7" l="1"/>
  <c r="C591" i="7"/>
  <c r="L591" i="7" s="1"/>
  <c r="N591" i="7" s="1"/>
  <c r="B591" i="7"/>
  <c r="K591" i="7" s="1"/>
  <c r="M591" i="7" s="1"/>
  <c r="O590" i="7" l="1"/>
  <c r="C590" i="7"/>
  <c r="B590" i="7" s="1"/>
  <c r="K590" i="7" s="1"/>
  <c r="M590" i="7" s="1"/>
  <c r="L590" i="7" l="1"/>
  <c r="N590" i="7" s="1"/>
  <c r="O589" i="7"/>
  <c r="C589" i="7"/>
  <c r="B589" i="7" s="1"/>
  <c r="K589" i="7" s="1"/>
  <c r="M589" i="7" s="1"/>
  <c r="L589" i="7" l="1"/>
  <c r="N589" i="7" s="1"/>
  <c r="O588" i="7"/>
  <c r="N588" i="7"/>
  <c r="C588" i="7"/>
  <c r="B588" i="7"/>
  <c r="K588" i="7" s="1"/>
  <c r="M588" i="7" s="1"/>
  <c r="L588" i="7"/>
  <c r="O587" i="7" l="1"/>
  <c r="C587" i="7"/>
  <c r="B587" i="7"/>
  <c r="K587" i="7" s="1"/>
  <c r="M587" i="7" s="1"/>
  <c r="L587" i="7" l="1"/>
  <c r="N587" i="7" s="1"/>
  <c r="O586" i="7"/>
  <c r="C586" i="7"/>
  <c r="L586" i="7" s="1"/>
  <c r="N586" i="7" s="1"/>
  <c r="B586" i="7"/>
  <c r="K586" i="7" s="1"/>
  <c r="M586" i="7" s="1"/>
  <c r="O585" i="7" l="1"/>
  <c r="C585" i="7"/>
  <c r="B585" i="7"/>
  <c r="K585" i="7" s="1"/>
  <c r="M585" i="7" s="1"/>
  <c r="L585" i="7"/>
  <c r="N585" i="7" s="1"/>
  <c r="O584" i="7" l="1"/>
  <c r="C584" i="7"/>
  <c r="B584" i="7" s="1"/>
  <c r="K584" i="7" s="1"/>
  <c r="M584" i="7" s="1"/>
  <c r="L584" i="7" l="1"/>
  <c r="N584" i="7" s="1"/>
  <c r="C581" i="7"/>
  <c r="O583" i="7" l="1"/>
  <c r="C583" i="7"/>
  <c r="B583" i="7"/>
  <c r="K583" i="7" s="1"/>
  <c r="M583" i="7" s="1"/>
  <c r="L583" i="7"/>
  <c r="N583" i="7" s="1"/>
  <c r="O582" i="7" l="1"/>
  <c r="C582" i="7"/>
  <c r="B582" i="7" s="1"/>
  <c r="O581" i="7" l="1"/>
  <c r="B581" i="7"/>
  <c r="O580" i="7" l="1"/>
  <c r="C580" i="7"/>
  <c r="B580" i="7"/>
  <c r="O579" i="7" l="1"/>
  <c r="C579" i="7"/>
  <c r="B579" i="7"/>
  <c r="O578" i="7" l="1"/>
  <c r="C578" i="7"/>
  <c r="B578" i="7" s="1"/>
  <c r="O577" i="7" l="1"/>
  <c r="C577" i="7"/>
  <c r="B577" i="7" s="1"/>
  <c r="C576" i="7" l="1"/>
  <c r="O576" i="7"/>
  <c r="B576" i="7"/>
  <c r="O575" i="7" l="1"/>
  <c r="C575" i="7"/>
  <c r="B575" i="7" s="1"/>
  <c r="O574" i="7" l="1"/>
  <c r="C574" i="7"/>
  <c r="B574" i="7" s="1"/>
  <c r="K626" i="7" s="1"/>
  <c r="M626" i="7" s="1"/>
  <c r="O573" i="7"/>
  <c r="C573" i="7"/>
  <c r="B573" i="7"/>
  <c r="K625" i="7" s="1"/>
  <c r="M625" i="7" s="1"/>
  <c r="O572" i="7" l="1"/>
  <c r="C572" i="7"/>
  <c r="C570" i="7"/>
  <c r="B572" i="7" l="1"/>
  <c r="O571" i="7"/>
  <c r="C571" i="7"/>
  <c r="B571" i="7"/>
  <c r="O570" i="7" l="1"/>
  <c r="B570" i="7"/>
  <c r="O569" i="7" l="1"/>
  <c r="C569" i="7"/>
  <c r="B569" i="7"/>
  <c r="O568" i="7" l="1"/>
  <c r="C568" i="7"/>
  <c r="B568" i="7" l="1"/>
  <c r="C565" i="7"/>
  <c r="O567" i="7"/>
  <c r="C567" i="7"/>
  <c r="B567" i="7" s="1"/>
  <c r="C563" i="7" l="1"/>
  <c r="C562" i="7"/>
  <c r="O566" i="7"/>
  <c r="C566" i="7"/>
  <c r="B566" i="7" l="1"/>
  <c r="O565" i="7"/>
  <c r="O564" i="7"/>
  <c r="C564" i="7"/>
  <c r="B565" i="7" l="1"/>
  <c r="B564" i="7"/>
  <c r="O563" i="7"/>
  <c r="C561" i="7"/>
  <c r="B563" i="7" l="1"/>
  <c r="O562" i="7"/>
  <c r="B562" i="7"/>
  <c r="L414" i="7" l="1"/>
  <c r="N414" i="7" s="1"/>
  <c r="L416" i="7" l="1"/>
  <c r="N416" i="7" s="1"/>
  <c r="L417" i="7"/>
  <c r="N417" i="7"/>
  <c r="L418" i="7"/>
  <c r="N418" i="7" s="1"/>
  <c r="L419" i="7"/>
  <c r="N419" i="7"/>
  <c r="L420" i="7"/>
  <c r="N420" i="7" s="1"/>
  <c r="L421" i="7"/>
  <c r="N421" i="7" s="1"/>
  <c r="L422" i="7"/>
  <c r="N422" i="7" s="1"/>
  <c r="L423" i="7"/>
  <c r="N423" i="7" s="1"/>
  <c r="L424" i="7"/>
  <c r="N424" i="7" s="1"/>
  <c r="L425" i="7"/>
  <c r="N425" i="7" s="1"/>
  <c r="L426" i="7"/>
  <c r="N426" i="7" s="1"/>
  <c r="L427" i="7"/>
  <c r="N427" i="7"/>
  <c r="L428" i="7"/>
  <c r="N428" i="7" s="1"/>
  <c r="L429" i="7"/>
  <c r="N429" i="7"/>
  <c r="L430" i="7"/>
  <c r="N430" i="7" s="1"/>
  <c r="L431" i="7"/>
  <c r="N431" i="7"/>
  <c r="L432" i="7"/>
  <c r="N432" i="7" s="1"/>
  <c r="L433" i="7"/>
  <c r="N433" i="7"/>
  <c r="L434" i="7"/>
  <c r="N434" i="7" s="1"/>
  <c r="L435" i="7"/>
  <c r="N435" i="7"/>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O560" i="7"/>
  <c r="C560" i="7"/>
  <c r="C558" i="7"/>
  <c r="B560" i="7" l="1"/>
  <c r="O559" i="7"/>
  <c r="C559" i="7"/>
  <c r="B559" i="7" l="1"/>
  <c r="O558" i="7"/>
  <c r="B558" i="7"/>
  <c r="O557" i="7" l="1"/>
  <c r="C557" i="7"/>
  <c r="B557" i="7" l="1"/>
  <c r="O556" i="7"/>
  <c r="C556" i="7"/>
  <c r="B556" i="7" l="1"/>
  <c r="O555" i="7"/>
  <c r="C555" i="7"/>
  <c r="B555" i="7"/>
  <c r="O554" i="7" l="1"/>
  <c r="C554" i="7"/>
  <c r="B554" i="7"/>
  <c r="O553" i="7" l="1"/>
  <c r="C553" i="7"/>
  <c r="C551" i="7"/>
  <c r="L551" i="7" s="1"/>
  <c r="N551" i="7" s="1"/>
  <c r="B553" i="7" l="1"/>
  <c r="O552" i="7"/>
  <c r="C552" i="7"/>
  <c r="L552" i="7" s="1"/>
  <c r="N552" i="7" s="1"/>
  <c r="B552" i="7" l="1"/>
  <c r="O551" i="7"/>
  <c r="B551" i="7" l="1"/>
  <c r="O550" i="7"/>
  <c r="C550" i="7"/>
  <c r="L550" i="7" s="1"/>
  <c r="N550" i="7" s="1"/>
  <c r="B550" i="7" l="1"/>
  <c r="O549" i="7"/>
  <c r="C549" i="7"/>
  <c r="L549" i="7" s="1"/>
  <c r="N549" i="7" s="1"/>
  <c r="B549" i="7" l="1"/>
  <c r="O548" i="7"/>
  <c r="C548" i="7"/>
  <c r="L548" i="7" s="1"/>
  <c r="N548" i="7" s="1"/>
  <c r="B548" i="7" l="1"/>
  <c r="O547" i="7"/>
  <c r="C547" i="7"/>
  <c r="B547" i="7" l="1"/>
  <c r="L547" i="7"/>
  <c r="N547" i="7" s="1"/>
  <c r="O546" i="7"/>
  <c r="C546" i="7"/>
  <c r="B546" i="7" l="1"/>
  <c r="L546" i="7"/>
  <c r="N546" i="7" s="1"/>
  <c r="O545" i="7"/>
  <c r="C545" i="7"/>
  <c r="L545" i="7" s="1"/>
  <c r="N545" i="7" s="1"/>
  <c r="B545" i="7" l="1"/>
  <c r="O544" i="7"/>
  <c r="C544" i="7"/>
  <c r="L544" i="7" s="1"/>
  <c r="N544" i="7" s="1"/>
  <c r="B544" i="7" l="1"/>
  <c r="O543" i="7"/>
  <c r="C543" i="7"/>
  <c r="L543" i="7" s="1"/>
  <c r="N543" i="7" s="1"/>
  <c r="B543" i="7" l="1"/>
  <c r="O542" i="7"/>
  <c r="C542" i="7"/>
  <c r="C540" i="7"/>
  <c r="L540" i="7" s="1"/>
  <c r="N540" i="7" s="1"/>
  <c r="B542" i="7" l="1"/>
  <c r="L542" i="7"/>
  <c r="N542" i="7" s="1"/>
  <c r="O541" i="7"/>
  <c r="C541" i="7"/>
  <c r="L541" i="7" s="1"/>
  <c r="N541" i="7" s="1"/>
  <c r="B541" i="7" l="1"/>
  <c r="C539" i="7"/>
  <c r="L539" i="7" s="1"/>
  <c r="N539" i="7" s="1"/>
  <c r="O540" i="7" l="1"/>
  <c r="B540" i="7" l="1"/>
  <c r="O539" i="7"/>
  <c r="B539" i="7" l="1"/>
  <c r="O538" i="7"/>
  <c r="C538" i="7"/>
  <c r="L538" i="7" s="1"/>
  <c r="N538" i="7" s="1"/>
  <c r="B538" i="7" l="1"/>
  <c r="O537" i="7"/>
  <c r="C537" i="7"/>
  <c r="L537" i="7" s="1"/>
  <c r="N537" i="7" s="1"/>
  <c r="B537" i="7" l="1"/>
  <c r="C536" i="7"/>
  <c r="L536" i="7" s="1"/>
  <c r="N536" i="7" s="1"/>
  <c r="O536" i="7"/>
  <c r="B536" i="7" l="1"/>
  <c r="O535" i="7"/>
  <c r="C535" i="7"/>
  <c r="L535" i="7" s="1"/>
  <c r="N535" i="7" s="1"/>
  <c r="B535" i="7" l="1"/>
  <c r="O534" i="7"/>
  <c r="C534" i="7"/>
  <c r="L534" i="7" s="1"/>
  <c r="N534" i="7" s="1"/>
  <c r="C532" i="7"/>
  <c r="L532" i="7" s="1"/>
  <c r="N532" i="7" s="1"/>
  <c r="B534" i="7" l="1"/>
  <c r="O533" i="7"/>
  <c r="C533" i="7"/>
  <c r="L533" i="7" s="1"/>
  <c r="N533" i="7" s="1"/>
  <c r="B533" i="7" l="1"/>
  <c r="O532" i="7"/>
  <c r="B532" i="7"/>
  <c r="O531" i="7" l="1"/>
  <c r="C531" i="7"/>
  <c r="L531" i="7" s="1"/>
  <c r="N531" i="7" s="1"/>
  <c r="B531" i="7" l="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c r="K556" i="7" l="1"/>
  <c r="M556" i="7" s="1"/>
  <c r="K557" i="7"/>
  <c r="M557" i="7" s="1"/>
  <c r="K555" i="7"/>
  <c r="M555" i="7" s="1"/>
  <c r="L503" i="7"/>
  <c r="N503" i="7" s="1"/>
  <c r="L555" i="7"/>
  <c r="N555" i="7" s="1"/>
  <c r="O502" i="7"/>
  <c r="C502" i="7"/>
  <c r="B502" i="7"/>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authors>
    <author>John.Graeflin</author>
    <author>John Graeflin</author>
  </authors>
  <commentList>
    <comment ref="B96" authorId="0" shapeId="0">
      <text>
        <r>
          <rPr>
            <b/>
            <sz val="9"/>
            <color indexed="81"/>
            <rFont val="Tahoma"/>
            <family val="2"/>
          </rPr>
          <t>This week includes a holiday</t>
        </r>
      </text>
    </comment>
    <comment ref="B100" authorId="0" shapeId="0">
      <text>
        <r>
          <rPr>
            <b/>
            <sz val="9"/>
            <color indexed="81"/>
            <rFont val="Tahoma"/>
            <family val="2"/>
          </rPr>
          <t>This week includes a holiday</t>
        </r>
      </text>
    </comment>
    <comment ref="B101" authorId="0" shapeId="0">
      <text>
        <r>
          <rPr>
            <b/>
            <sz val="9"/>
            <color indexed="81"/>
            <rFont val="Tahoma"/>
            <family val="2"/>
          </rPr>
          <t>This week includes a holiday</t>
        </r>
      </text>
    </comment>
    <comment ref="A180" authorId="1" shapeId="0">
      <text>
        <r>
          <rPr>
            <sz val="9"/>
            <color indexed="81"/>
            <rFont val="Tahoma"/>
            <family val="2"/>
          </rPr>
          <t>A holiday week always has fewer claims.</t>
        </r>
      </text>
    </comment>
  </commentList>
</comments>
</file>

<file path=xl/sharedStrings.xml><?xml version="1.0" encoding="utf-8"?>
<sst xmlns="http://schemas.openxmlformats.org/spreadsheetml/2006/main" count="35" uniqueCount="28">
  <si>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</si>
  <si>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</si>
  <si>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</si>
  <si>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</si>
  <si>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</si>
  <si>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</si>
  <si>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</si>
  <si>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</si>
  <si>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</si>
  <si>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</si>
  <si>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</si>
  <si>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</si>
  <si>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</si>
  <si>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</si>
  <si>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</si>
  <si>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</si>
  <si>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</si>
  <si>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</si>
  <si>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</si>
  <si>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</si>
  <si>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</si>
  <si>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state and federal legislative changes. This, compounded with unprecedented surge in initial claims, may</t>
  </si>
  <si>
    <t>lead to challenges when trying to compare this data to historical norms or trends.</t>
  </si>
  <si>
    <t>Report for Week Ending</t>
  </si>
  <si>
    <t>https://oui.doleta.gov/unemploy/DataDashboard.asp</t>
  </si>
  <si>
    <t xml:space="preserve">NOTE: The Arizona Department of Economic Security (DES) is updating its systems to comply with  all new </t>
  </si>
  <si>
    <t>https://des.az.gov/media-center/ui-covid-media-kit</t>
  </si>
  <si>
    <t>Link to DES website for UI COVID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</si>
</sst>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8"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
      <b/>
      <i/>
      <sz val="11"/>
      <color indexed="8"/>
      <name val="Calibri"/>
      <family val="2"/>
      <scheme val="minor"/>
    </font>
    <font>
      <b/>
      <i/>
      <sz val="11"/>
      <color rgb="FF222222"/>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32">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Fill="1" applyAlignment="1">
      <alignment vertical="center"/>
    </xf>
    <xf numFmtId="3" fontId="25" fillId="0" borderId="0" xfId="0" applyNumberFormat="1" applyFont="1" applyFill="1" applyAlignment="1">
      <alignment vertical="center"/>
    </xf>
    <xf numFmtId="164" fontId="25" fillId="0" borderId="0" xfId="0" applyNumberFormat="1" applyFont="1" applyFill="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25" fillId="0" borderId="0" xfId="0" applyNumberFormat="1"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3" fontId="33" fillId="0" borderId="0" xfId="90" applyNumberFormat="1" applyAlignment="1">
      <alignment vertical="center"/>
    </xf>
    <xf numFmtId="0" fontId="29" fillId="25" borderId="0" xfId="0" applyFont="1" applyFill="1" applyBorder="1" applyAlignment="1">
      <alignment horizontal="center" vertical="center"/>
    </xf>
    <xf numFmtId="0" fontId="0" fillId="0" borderId="0" xfId="0" applyAlignment="1">
      <alignment horizontal="center" vertical="center"/>
    </xf>
    <xf numFmtId="3" fontId="36" fillId="0" borderId="0" xfId="0" applyNumberFormat="1" applyFont="1" applyAlignment="1">
      <alignment vertical="center"/>
    </xf>
    <xf numFmtId="0" fontId="0" fillId="0" borderId="0" xfId="0" applyAlignment="1">
      <alignment vertical="center"/>
    </xf>
    <xf numFmtId="3" fontId="36" fillId="0" borderId="0" xfId="0" quotePrefix="1" applyNumberFormat="1" applyFont="1" applyAlignment="1">
      <alignment vertical="center"/>
    </xf>
    <xf numFmtId="0" fontId="37" fillId="0" borderId="0" xfId="0" applyFont="1" applyAlignment="1"/>
    <xf numFmtId="0" fontId="0" fillId="0" borderId="0" xfId="0" applyFont="1" applyAlignment="1"/>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Border="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1" xfId="39"/>
    <cellStyle name="Normal 11 2" xfId="40"/>
    <cellStyle name="Normal 12" xfId="41"/>
    <cellStyle name="Normal 12 2" xfId="42"/>
    <cellStyle name="Normal 13" xfId="43"/>
    <cellStyle name="Normal 13 2" xfId="44"/>
    <cellStyle name="Normal 14" xfId="45"/>
    <cellStyle name="Normal 14 2" xfId="46"/>
    <cellStyle name="Normal 15" xfId="47"/>
    <cellStyle name="Normal 15 2" xfId="48"/>
    <cellStyle name="Normal 16" xfId="49"/>
    <cellStyle name="Normal 16 2" xfId="50"/>
    <cellStyle name="Normal 17" xfId="51"/>
    <cellStyle name="Normal 17 2" xfId="52"/>
    <cellStyle name="Normal 18" xfId="53"/>
    <cellStyle name="Normal 18 2" xfId="54"/>
    <cellStyle name="Normal 19" xfId="55"/>
    <cellStyle name="Normal 19 2" xfId="56"/>
    <cellStyle name="Normal 2" xfId="57"/>
    <cellStyle name="Normal 2 2" xfId="58"/>
    <cellStyle name="Normal 2 2 2" xfId="59"/>
    <cellStyle name="Normal 2 3" xfId="60"/>
    <cellStyle name="Normal 20" xfId="61"/>
    <cellStyle name="Normal 20 2" xfId="62"/>
    <cellStyle name="Normal 21" xfId="63"/>
    <cellStyle name="Normal 21 2" xfId="64"/>
    <cellStyle name="Normal 22" xfId="65"/>
    <cellStyle name="Normal 22 2" xfId="66"/>
    <cellStyle name="Normal 22 3" xfId="67"/>
    <cellStyle name="Normal 23" xfId="68"/>
    <cellStyle name="Normal 23 2" xfId="69"/>
    <cellStyle name="Normal 24" xfId="89"/>
    <cellStyle name="Normal 3" xfId="70"/>
    <cellStyle name="Normal 3 2" xfId="71"/>
    <cellStyle name="Normal 4" xfId="72"/>
    <cellStyle name="Normal 4 2" xfId="73"/>
    <cellStyle name="Normal 5" xfId="74"/>
    <cellStyle name="Normal 5 2" xfId="75"/>
    <cellStyle name="Normal 6" xfId="76"/>
    <cellStyle name="Normal 6 2" xfId="77"/>
    <cellStyle name="Normal 7" xfId="78"/>
    <cellStyle name="Normal 7 2" xfId="79"/>
    <cellStyle name="Normal 8" xfId="80"/>
    <cellStyle name="Normal 8 2" xfId="81"/>
    <cellStyle name="Normal 9" xfId="82"/>
    <cellStyle name="Normal 9 2" xfId="83"/>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layout/>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Report!$A$391:$A$652</c:f>
              <c:numCache>
                <c:formatCode>m/d/yy;@</c:formatCode>
                <c:ptCount val="262"/>
                <c:pt idx="0">
                  <c:v>42574</c:v>
                </c:pt>
                <c:pt idx="1">
                  <c:v>42581</c:v>
                </c:pt>
                <c:pt idx="2">
                  <c:v>42588</c:v>
                </c:pt>
                <c:pt idx="3">
                  <c:v>42595</c:v>
                </c:pt>
                <c:pt idx="4">
                  <c:v>42602</c:v>
                </c:pt>
                <c:pt idx="5">
                  <c:v>42609</c:v>
                </c:pt>
                <c:pt idx="6">
                  <c:v>42616</c:v>
                </c:pt>
                <c:pt idx="7">
                  <c:v>42623</c:v>
                </c:pt>
                <c:pt idx="8">
                  <c:v>42630</c:v>
                </c:pt>
                <c:pt idx="9">
                  <c:v>42637</c:v>
                </c:pt>
                <c:pt idx="10">
                  <c:v>42644</c:v>
                </c:pt>
                <c:pt idx="11">
                  <c:v>42651</c:v>
                </c:pt>
                <c:pt idx="12">
                  <c:v>42658</c:v>
                </c:pt>
                <c:pt idx="13">
                  <c:v>42665</c:v>
                </c:pt>
                <c:pt idx="14">
                  <c:v>42672</c:v>
                </c:pt>
                <c:pt idx="15">
                  <c:v>42679</c:v>
                </c:pt>
                <c:pt idx="16">
                  <c:v>42686</c:v>
                </c:pt>
                <c:pt idx="17">
                  <c:v>42693</c:v>
                </c:pt>
                <c:pt idx="18">
                  <c:v>42700</c:v>
                </c:pt>
                <c:pt idx="19">
                  <c:v>42707</c:v>
                </c:pt>
                <c:pt idx="20">
                  <c:v>42714</c:v>
                </c:pt>
                <c:pt idx="21">
                  <c:v>42721</c:v>
                </c:pt>
                <c:pt idx="22">
                  <c:v>42728</c:v>
                </c:pt>
                <c:pt idx="23">
                  <c:v>42735</c:v>
                </c:pt>
                <c:pt idx="24">
                  <c:v>42742</c:v>
                </c:pt>
                <c:pt idx="25">
                  <c:v>42749</c:v>
                </c:pt>
                <c:pt idx="26">
                  <c:v>42756</c:v>
                </c:pt>
                <c:pt idx="27">
                  <c:v>42763</c:v>
                </c:pt>
                <c:pt idx="28">
                  <c:v>42770</c:v>
                </c:pt>
                <c:pt idx="29">
                  <c:v>42777</c:v>
                </c:pt>
                <c:pt idx="30">
                  <c:v>42784</c:v>
                </c:pt>
                <c:pt idx="31">
                  <c:v>42791</c:v>
                </c:pt>
                <c:pt idx="32">
                  <c:v>42798</c:v>
                </c:pt>
                <c:pt idx="33">
                  <c:v>42805</c:v>
                </c:pt>
                <c:pt idx="34">
                  <c:v>42812</c:v>
                </c:pt>
                <c:pt idx="35">
                  <c:v>42819</c:v>
                </c:pt>
                <c:pt idx="36">
                  <c:v>42826</c:v>
                </c:pt>
                <c:pt idx="37">
                  <c:v>42833</c:v>
                </c:pt>
                <c:pt idx="38">
                  <c:v>42840</c:v>
                </c:pt>
                <c:pt idx="39">
                  <c:v>42847</c:v>
                </c:pt>
                <c:pt idx="40">
                  <c:v>42854</c:v>
                </c:pt>
                <c:pt idx="41">
                  <c:v>42861</c:v>
                </c:pt>
                <c:pt idx="42">
                  <c:v>42868</c:v>
                </c:pt>
                <c:pt idx="43">
                  <c:v>42875</c:v>
                </c:pt>
                <c:pt idx="44">
                  <c:v>42882</c:v>
                </c:pt>
                <c:pt idx="45">
                  <c:v>42889</c:v>
                </c:pt>
                <c:pt idx="46">
                  <c:v>42896</c:v>
                </c:pt>
                <c:pt idx="47">
                  <c:v>42903</c:v>
                </c:pt>
                <c:pt idx="48">
                  <c:v>42910</c:v>
                </c:pt>
                <c:pt idx="49">
                  <c:v>42917</c:v>
                </c:pt>
                <c:pt idx="50">
                  <c:v>42924</c:v>
                </c:pt>
                <c:pt idx="51">
                  <c:v>42931</c:v>
                </c:pt>
                <c:pt idx="52">
                  <c:v>42938</c:v>
                </c:pt>
                <c:pt idx="53">
                  <c:v>42945</c:v>
                </c:pt>
                <c:pt idx="54">
                  <c:v>42952</c:v>
                </c:pt>
                <c:pt idx="55">
                  <c:v>42959</c:v>
                </c:pt>
                <c:pt idx="56">
                  <c:v>42966</c:v>
                </c:pt>
                <c:pt idx="57">
                  <c:v>42973</c:v>
                </c:pt>
                <c:pt idx="58">
                  <c:v>42980</c:v>
                </c:pt>
                <c:pt idx="59">
                  <c:v>42987</c:v>
                </c:pt>
                <c:pt idx="60">
                  <c:v>42994</c:v>
                </c:pt>
                <c:pt idx="61">
                  <c:v>43001</c:v>
                </c:pt>
                <c:pt idx="62">
                  <c:v>43008</c:v>
                </c:pt>
                <c:pt idx="63">
                  <c:v>43015</c:v>
                </c:pt>
                <c:pt idx="64">
                  <c:v>43022</c:v>
                </c:pt>
                <c:pt idx="65">
                  <c:v>43029</c:v>
                </c:pt>
                <c:pt idx="66">
                  <c:v>43036</c:v>
                </c:pt>
                <c:pt idx="67">
                  <c:v>43043</c:v>
                </c:pt>
                <c:pt idx="68">
                  <c:v>43050</c:v>
                </c:pt>
                <c:pt idx="69">
                  <c:v>43057</c:v>
                </c:pt>
                <c:pt idx="70">
                  <c:v>43064</c:v>
                </c:pt>
                <c:pt idx="71">
                  <c:v>43071</c:v>
                </c:pt>
                <c:pt idx="72">
                  <c:v>43078</c:v>
                </c:pt>
                <c:pt idx="73">
                  <c:v>43085</c:v>
                </c:pt>
                <c:pt idx="74">
                  <c:v>43092</c:v>
                </c:pt>
                <c:pt idx="75">
                  <c:v>43099</c:v>
                </c:pt>
                <c:pt idx="76">
                  <c:v>43106</c:v>
                </c:pt>
                <c:pt idx="77">
                  <c:v>43113</c:v>
                </c:pt>
                <c:pt idx="78">
                  <c:v>43120</c:v>
                </c:pt>
                <c:pt idx="79">
                  <c:v>43127</c:v>
                </c:pt>
                <c:pt idx="80">
                  <c:v>43134</c:v>
                </c:pt>
                <c:pt idx="81">
                  <c:v>43141</c:v>
                </c:pt>
                <c:pt idx="82">
                  <c:v>43148</c:v>
                </c:pt>
                <c:pt idx="83">
                  <c:v>43155</c:v>
                </c:pt>
                <c:pt idx="84">
                  <c:v>43162</c:v>
                </c:pt>
                <c:pt idx="85">
                  <c:v>43169</c:v>
                </c:pt>
                <c:pt idx="86">
                  <c:v>43176</c:v>
                </c:pt>
                <c:pt idx="87">
                  <c:v>43183</c:v>
                </c:pt>
                <c:pt idx="88">
                  <c:v>43190</c:v>
                </c:pt>
                <c:pt idx="89">
                  <c:v>43197</c:v>
                </c:pt>
                <c:pt idx="90">
                  <c:v>43204</c:v>
                </c:pt>
                <c:pt idx="91">
                  <c:v>43211</c:v>
                </c:pt>
                <c:pt idx="92">
                  <c:v>43218</c:v>
                </c:pt>
                <c:pt idx="93">
                  <c:v>43225</c:v>
                </c:pt>
                <c:pt idx="94">
                  <c:v>43232</c:v>
                </c:pt>
                <c:pt idx="95">
                  <c:v>43239</c:v>
                </c:pt>
                <c:pt idx="96">
                  <c:v>43246</c:v>
                </c:pt>
                <c:pt idx="97">
                  <c:v>43253</c:v>
                </c:pt>
                <c:pt idx="98">
                  <c:v>43260</c:v>
                </c:pt>
                <c:pt idx="99">
                  <c:v>43267</c:v>
                </c:pt>
                <c:pt idx="100">
                  <c:v>43274</c:v>
                </c:pt>
                <c:pt idx="101">
                  <c:v>43281</c:v>
                </c:pt>
                <c:pt idx="102">
                  <c:v>43288</c:v>
                </c:pt>
                <c:pt idx="103">
                  <c:v>43295</c:v>
                </c:pt>
                <c:pt idx="104">
                  <c:v>43302</c:v>
                </c:pt>
                <c:pt idx="105">
                  <c:v>43309</c:v>
                </c:pt>
                <c:pt idx="106">
                  <c:v>43316</c:v>
                </c:pt>
                <c:pt idx="107">
                  <c:v>43323</c:v>
                </c:pt>
                <c:pt idx="108">
                  <c:v>43330</c:v>
                </c:pt>
                <c:pt idx="109">
                  <c:v>43337</c:v>
                </c:pt>
                <c:pt idx="110">
                  <c:v>43344</c:v>
                </c:pt>
                <c:pt idx="111">
                  <c:v>43351</c:v>
                </c:pt>
                <c:pt idx="112">
                  <c:v>43358</c:v>
                </c:pt>
                <c:pt idx="113">
                  <c:v>43365</c:v>
                </c:pt>
                <c:pt idx="114">
                  <c:v>43372</c:v>
                </c:pt>
                <c:pt idx="115">
                  <c:v>43379</c:v>
                </c:pt>
                <c:pt idx="116">
                  <c:v>43386</c:v>
                </c:pt>
                <c:pt idx="117">
                  <c:v>43393</c:v>
                </c:pt>
                <c:pt idx="118">
                  <c:v>43400</c:v>
                </c:pt>
                <c:pt idx="119">
                  <c:v>43407</c:v>
                </c:pt>
                <c:pt idx="120">
                  <c:v>43414</c:v>
                </c:pt>
                <c:pt idx="121">
                  <c:v>43421</c:v>
                </c:pt>
                <c:pt idx="122">
                  <c:v>43428</c:v>
                </c:pt>
                <c:pt idx="123">
                  <c:v>43435</c:v>
                </c:pt>
                <c:pt idx="124">
                  <c:v>43442</c:v>
                </c:pt>
                <c:pt idx="125">
                  <c:v>43449</c:v>
                </c:pt>
                <c:pt idx="126">
                  <c:v>43456</c:v>
                </c:pt>
                <c:pt idx="127">
                  <c:v>43463</c:v>
                </c:pt>
                <c:pt idx="128">
                  <c:v>43470</c:v>
                </c:pt>
                <c:pt idx="129">
                  <c:v>43477</c:v>
                </c:pt>
                <c:pt idx="130">
                  <c:v>43484</c:v>
                </c:pt>
                <c:pt idx="131">
                  <c:v>43491</c:v>
                </c:pt>
                <c:pt idx="132">
                  <c:v>43498</c:v>
                </c:pt>
                <c:pt idx="133">
                  <c:v>43505</c:v>
                </c:pt>
                <c:pt idx="134">
                  <c:v>43512</c:v>
                </c:pt>
                <c:pt idx="135">
                  <c:v>43519</c:v>
                </c:pt>
                <c:pt idx="136">
                  <c:v>43526</c:v>
                </c:pt>
                <c:pt idx="137">
                  <c:v>43533</c:v>
                </c:pt>
                <c:pt idx="138">
                  <c:v>43540</c:v>
                </c:pt>
                <c:pt idx="139">
                  <c:v>43547</c:v>
                </c:pt>
                <c:pt idx="140">
                  <c:v>43554</c:v>
                </c:pt>
                <c:pt idx="141">
                  <c:v>43561</c:v>
                </c:pt>
                <c:pt idx="142">
                  <c:v>43568</c:v>
                </c:pt>
                <c:pt idx="143">
                  <c:v>43575</c:v>
                </c:pt>
                <c:pt idx="144">
                  <c:v>43582</c:v>
                </c:pt>
                <c:pt idx="145">
                  <c:v>43589</c:v>
                </c:pt>
                <c:pt idx="146">
                  <c:v>43596</c:v>
                </c:pt>
                <c:pt idx="147">
                  <c:v>43603</c:v>
                </c:pt>
                <c:pt idx="148">
                  <c:v>43610</c:v>
                </c:pt>
                <c:pt idx="149">
                  <c:v>43617</c:v>
                </c:pt>
                <c:pt idx="150">
                  <c:v>43624</c:v>
                </c:pt>
                <c:pt idx="151">
                  <c:v>43631</c:v>
                </c:pt>
                <c:pt idx="152">
                  <c:v>43638</c:v>
                </c:pt>
                <c:pt idx="153">
                  <c:v>43645</c:v>
                </c:pt>
                <c:pt idx="154">
                  <c:v>43652</c:v>
                </c:pt>
                <c:pt idx="155">
                  <c:v>43659</c:v>
                </c:pt>
                <c:pt idx="156">
                  <c:v>43666</c:v>
                </c:pt>
                <c:pt idx="157">
                  <c:v>43673</c:v>
                </c:pt>
                <c:pt idx="158">
                  <c:v>43680</c:v>
                </c:pt>
                <c:pt idx="159">
                  <c:v>43687</c:v>
                </c:pt>
                <c:pt idx="160">
                  <c:v>43694</c:v>
                </c:pt>
                <c:pt idx="161">
                  <c:v>43701</c:v>
                </c:pt>
                <c:pt idx="162">
                  <c:v>43708</c:v>
                </c:pt>
                <c:pt idx="163">
                  <c:v>43715</c:v>
                </c:pt>
                <c:pt idx="164">
                  <c:v>43722</c:v>
                </c:pt>
                <c:pt idx="165">
                  <c:v>43729</c:v>
                </c:pt>
                <c:pt idx="166">
                  <c:v>43736</c:v>
                </c:pt>
                <c:pt idx="167">
                  <c:v>43743</c:v>
                </c:pt>
                <c:pt idx="168">
                  <c:v>43750</c:v>
                </c:pt>
                <c:pt idx="169">
                  <c:v>43757</c:v>
                </c:pt>
                <c:pt idx="170">
                  <c:v>43764</c:v>
                </c:pt>
                <c:pt idx="171">
                  <c:v>43771</c:v>
                </c:pt>
                <c:pt idx="172">
                  <c:v>43778</c:v>
                </c:pt>
                <c:pt idx="173">
                  <c:v>43785</c:v>
                </c:pt>
                <c:pt idx="174">
                  <c:v>43792</c:v>
                </c:pt>
                <c:pt idx="175">
                  <c:v>43799</c:v>
                </c:pt>
                <c:pt idx="176">
                  <c:v>43806</c:v>
                </c:pt>
                <c:pt idx="177">
                  <c:v>43813</c:v>
                </c:pt>
                <c:pt idx="178">
                  <c:v>43820</c:v>
                </c:pt>
                <c:pt idx="179">
                  <c:v>43827</c:v>
                </c:pt>
                <c:pt idx="180">
                  <c:v>43834</c:v>
                </c:pt>
                <c:pt idx="181">
                  <c:v>43841</c:v>
                </c:pt>
                <c:pt idx="182">
                  <c:v>43848</c:v>
                </c:pt>
                <c:pt idx="183">
                  <c:v>43855</c:v>
                </c:pt>
                <c:pt idx="184">
                  <c:v>43862</c:v>
                </c:pt>
                <c:pt idx="185">
                  <c:v>43869</c:v>
                </c:pt>
                <c:pt idx="186">
                  <c:v>43876</c:v>
                </c:pt>
                <c:pt idx="187">
                  <c:v>43883</c:v>
                </c:pt>
                <c:pt idx="188">
                  <c:v>43890</c:v>
                </c:pt>
                <c:pt idx="189">
                  <c:v>43897</c:v>
                </c:pt>
                <c:pt idx="190">
                  <c:v>43904</c:v>
                </c:pt>
                <c:pt idx="191">
                  <c:v>43911</c:v>
                </c:pt>
                <c:pt idx="192">
                  <c:v>43918</c:v>
                </c:pt>
                <c:pt idx="193">
                  <c:v>43925</c:v>
                </c:pt>
                <c:pt idx="194">
                  <c:v>43932</c:v>
                </c:pt>
                <c:pt idx="195">
                  <c:v>43939</c:v>
                </c:pt>
                <c:pt idx="196">
                  <c:v>43946</c:v>
                </c:pt>
                <c:pt idx="197">
                  <c:v>43953</c:v>
                </c:pt>
                <c:pt idx="198">
                  <c:v>43960</c:v>
                </c:pt>
                <c:pt idx="199">
                  <c:v>43967</c:v>
                </c:pt>
                <c:pt idx="200">
                  <c:v>43974</c:v>
                </c:pt>
                <c:pt idx="201">
                  <c:v>43981</c:v>
                </c:pt>
                <c:pt idx="202">
                  <c:v>43988</c:v>
                </c:pt>
                <c:pt idx="203">
                  <c:v>43995</c:v>
                </c:pt>
                <c:pt idx="204">
                  <c:v>44002</c:v>
                </c:pt>
                <c:pt idx="205">
                  <c:v>44009</c:v>
                </c:pt>
                <c:pt idx="206">
                  <c:v>44016</c:v>
                </c:pt>
                <c:pt idx="207">
                  <c:v>44023</c:v>
                </c:pt>
                <c:pt idx="208">
                  <c:v>44030</c:v>
                </c:pt>
                <c:pt idx="209">
                  <c:v>44037</c:v>
                </c:pt>
                <c:pt idx="210">
                  <c:v>44044</c:v>
                </c:pt>
                <c:pt idx="211">
                  <c:v>44051</c:v>
                </c:pt>
                <c:pt idx="212">
                  <c:v>44058</c:v>
                </c:pt>
                <c:pt idx="213">
                  <c:v>44065</c:v>
                </c:pt>
                <c:pt idx="214">
                  <c:v>44072</c:v>
                </c:pt>
                <c:pt idx="215">
                  <c:v>44079</c:v>
                </c:pt>
                <c:pt idx="216">
                  <c:v>44086</c:v>
                </c:pt>
                <c:pt idx="217">
                  <c:v>44093</c:v>
                </c:pt>
                <c:pt idx="218">
                  <c:v>44100</c:v>
                </c:pt>
                <c:pt idx="219">
                  <c:v>44107</c:v>
                </c:pt>
                <c:pt idx="220">
                  <c:v>44114</c:v>
                </c:pt>
                <c:pt idx="221">
                  <c:v>44121</c:v>
                </c:pt>
                <c:pt idx="222">
                  <c:v>44128</c:v>
                </c:pt>
                <c:pt idx="223">
                  <c:v>44135</c:v>
                </c:pt>
                <c:pt idx="224">
                  <c:v>44142</c:v>
                </c:pt>
                <c:pt idx="225">
                  <c:v>44149</c:v>
                </c:pt>
                <c:pt idx="226">
                  <c:v>44156</c:v>
                </c:pt>
                <c:pt idx="227">
                  <c:v>44163</c:v>
                </c:pt>
                <c:pt idx="228">
                  <c:v>44170</c:v>
                </c:pt>
                <c:pt idx="229">
                  <c:v>44177</c:v>
                </c:pt>
                <c:pt idx="230">
                  <c:v>44184</c:v>
                </c:pt>
                <c:pt idx="231">
                  <c:v>44191</c:v>
                </c:pt>
                <c:pt idx="232">
                  <c:v>44198</c:v>
                </c:pt>
                <c:pt idx="233">
                  <c:v>44205</c:v>
                </c:pt>
                <c:pt idx="234">
                  <c:v>44212</c:v>
                </c:pt>
                <c:pt idx="235">
                  <c:v>44219</c:v>
                </c:pt>
                <c:pt idx="236">
                  <c:v>44226</c:v>
                </c:pt>
                <c:pt idx="237">
                  <c:v>44233</c:v>
                </c:pt>
                <c:pt idx="238">
                  <c:v>44240</c:v>
                </c:pt>
                <c:pt idx="239">
                  <c:v>44247</c:v>
                </c:pt>
                <c:pt idx="240">
                  <c:v>44254</c:v>
                </c:pt>
                <c:pt idx="241">
                  <c:v>44261</c:v>
                </c:pt>
                <c:pt idx="242">
                  <c:v>44268</c:v>
                </c:pt>
                <c:pt idx="243">
                  <c:v>44275</c:v>
                </c:pt>
                <c:pt idx="244">
                  <c:v>44282</c:v>
                </c:pt>
                <c:pt idx="245">
                  <c:v>44289</c:v>
                </c:pt>
                <c:pt idx="246">
                  <c:v>44296</c:v>
                </c:pt>
                <c:pt idx="247">
                  <c:v>44303</c:v>
                </c:pt>
                <c:pt idx="248">
                  <c:v>44310</c:v>
                </c:pt>
                <c:pt idx="249">
                  <c:v>44317</c:v>
                </c:pt>
                <c:pt idx="250">
                  <c:v>44324</c:v>
                </c:pt>
                <c:pt idx="251">
                  <c:v>44331</c:v>
                </c:pt>
                <c:pt idx="252">
                  <c:v>44338</c:v>
                </c:pt>
                <c:pt idx="253">
                  <c:v>44345</c:v>
                </c:pt>
                <c:pt idx="254">
                  <c:v>44352</c:v>
                </c:pt>
                <c:pt idx="255">
                  <c:v>44359</c:v>
                </c:pt>
                <c:pt idx="256">
                  <c:v>44366</c:v>
                </c:pt>
                <c:pt idx="257">
                  <c:v>44373</c:v>
                </c:pt>
                <c:pt idx="258">
                  <c:v>44380</c:v>
                </c:pt>
                <c:pt idx="259">
                  <c:v>44387</c:v>
                </c:pt>
                <c:pt idx="260">
                  <c:v>44394</c:v>
                </c:pt>
                <c:pt idx="261">
                  <c:v>44401</c:v>
                </c:pt>
              </c:numCache>
            </c:numRef>
          </c:cat>
          <c:val>
            <c:numRef>
              <c:f>Report!$C$391:$C$652</c:f>
              <c:numCache>
                <c:formatCode>#,##0</c:formatCode>
                <c:ptCount val="262"/>
                <c:pt idx="0">
                  <c:v>38219</c:v>
                </c:pt>
                <c:pt idx="1">
                  <c:v>38677</c:v>
                </c:pt>
                <c:pt idx="2">
                  <c:v>37920</c:v>
                </c:pt>
                <c:pt idx="3">
                  <c:v>37502</c:v>
                </c:pt>
                <c:pt idx="4">
                  <c:v>36800</c:v>
                </c:pt>
                <c:pt idx="5">
                  <c:v>35837</c:v>
                </c:pt>
                <c:pt idx="6">
                  <c:v>34579</c:v>
                </c:pt>
                <c:pt idx="7">
                  <c:v>32936</c:v>
                </c:pt>
                <c:pt idx="8">
                  <c:v>32456</c:v>
                </c:pt>
                <c:pt idx="9">
                  <c:v>31343</c:v>
                </c:pt>
                <c:pt idx="10">
                  <c:v>30668</c:v>
                </c:pt>
                <c:pt idx="11">
                  <c:v>29555</c:v>
                </c:pt>
                <c:pt idx="12">
                  <c:v>29134</c:v>
                </c:pt>
                <c:pt idx="13">
                  <c:v>29155</c:v>
                </c:pt>
                <c:pt idx="14">
                  <c:v>28652</c:v>
                </c:pt>
                <c:pt idx="15">
                  <c:v>27985</c:v>
                </c:pt>
                <c:pt idx="16">
                  <c:v>25764</c:v>
                </c:pt>
                <c:pt idx="17">
                  <c:v>28057</c:v>
                </c:pt>
                <c:pt idx="18">
                  <c:v>24860</c:v>
                </c:pt>
                <c:pt idx="19">
                  <c:v>26283</c:v>
                </c:pt>
                <c:pt idx="20">
                  <c:v>24944</c:v>
                </c:pt>
                <c:pt idx="21">
                  <c:v>25608</c:v>
                </c:pt>
                <c:pt idx="22">
                  <c:v>24875</c:v>
                </c:pt>
                <c:pt idx="23">
                  <c:v>25430</c:v>
                </c:pt>
                <c:pt idx="24">
                  <c:v>25244</c:v>
                </c:pt>
                <c:pt idx="25">
                  <c:v>26033</c:v>
                </c:pt>
                <c:pt idx="26">
                  <c:v>25912</c:v>
                </c:pt>
                <c:pt idx="27">
                  <c:v>25994</c:v>
                </c:pt>
                <c:pt idx="28">
                  <c:v>25502</c:v>
                </c:pt>
                <c:pt idx="29">
                  <c:v>25778</c:v>
                </c:pt>
                <c:pt idx="30">
                  <c:v>25961</c:v>
                </c:pt>
                <c:pt idx="31">
                  <c:v>25299</c:v>
                </c:pt>
                <c:pt idx="32">
                  <c:v>25149</c:v>
                </c:pt>
                <c:pt idx="33">
                  <c:v>25006</c:v>
                </c:pt>
                <c:pt idx="34">
                  <c:v>24402</c:v>
                </c:pt>
                <c:pt idx="35">
                  <c:v>24300</c:v>
                </c:pt>
                <c:pt idx="36">
                  <c:v>24321</c:v>
                </c:pt>
                <c:pt idx="37">
                  <c:v>24510</c:v>
                </c:pt>
                <c:pt idx="38">
                  <c:v>25968</c:v>
                </c:pt>
                <c:pt idx="39">
                  <c:v>27879</c:v>
                </c:pt>
                <c:pt idx="40">
                  <c:v>29098</c:v>
                </c:pt>
                <c:pt idx="41">
                  <c:v>30094</c:v>
                </c:pt>
                <c:pt idx="42">
                  <c:v>29416</c:v>
                </c:pt>
                <c:pt idx="43">
                  <c:v>30320</c:v>
                </c:pt>
                <c:pt idx="44">
                  <c:v>29457</c:v>
                </c:pt>
                <c:pt idx="45">
                  <c:v>29366</c:v>
                </c:pt>
                <c:pt idx="46">
                  <c:v>30215</c:v>
                </c:pt>
                <c:pt idx="47">
                  <c:v>30703</c:v>
                </c:pt>
                <c:pt idx="48">
                  <c:v>30913</c:v>
                </c:pt>
                <c:pt idx="49">
                  <c:v>31638</c:v>
                </c:pt>
                <c:pt idx="50">
                  <c:v>31145</c:v>
                </c:pt>
                <c:pt idx="51">
                  <c:v>34178</c:v>
                </c:pt>
                <c:pt idx="52">
                  <c:v>34213</c:v>
                </c:pt>
                <c:pt idx="53">
                  <c:v>35068</c:v>
                </c:pt>
                <c:pt idx="54">
                  <c:v>34653</c:v>
                </c:pt>
                <c:pt idx="55">
                  <c:v>34329</c:v>
                </c:pt>
                <c:pt idx="56">
                  <c:v>33451</c:v>
                </c:pt>
                <c:pt idx="57">
                  <c:v>33056</c:v>
                </c:pt>
                <c:pt idx="58">
                  <c:v>31730</c:v>
                </c:pt>
                <c:pt idx="59">
                  <c:v>30376</c:v>
                </c:pt>
                <c:pt idx="60">
                  <c:v>29534</c:v>
                </c:pt>
                <c:pt idx="61">
                  <c:v>28688</c:v>
                </c:pt>
                <c:pt idx="62">
                  <c:v>27707</c:v>
                </c:pt>
                <c:pt idx="63">
                  <c:v>27229</c:v>
                </c:pt>
                <c:pt idx="64">
                  <c:v>26374</c:v>
                </c:pt>
                <c:pt idx="65">
                  <c:v>26206</c:v>
                </c:pt>
                <c:pt idx="66">
                  <c:v>25482</c:v>
                </c:pt>
                <c:pt idx="67">
                  <c:v>24756</c:v>
                </c:pt>
                <c:pt idx="68">
                  <c:v>22932</c:v>
                </c:pt>
                <c:pt idx="69">
                  <c:v>25027</c:v>
                </c:pt>
                <c:pt idx="70">
                  <c:v>21907</c:v>
                </c:pt>
                <c:pt idx="71">
                  <c:v>23026</c:v>
                </c:pt>
                <c:pt idx="72">
                  <c:v>21848</c:v>
                </c:pt>
                <c:pt idx="73">
                  <c:v>22497</c:v>
                </c:pt>
                <c:pt idx="74">
                  <c:v>21673</c:v>
                </c:pt>
                <c:pt idx="75">
                  <c:v>21706</c:v>
                </c:pt>
                <c:pt idx="76">
                  <c:v>22035</c:v>
                </c:pt>
                <c:pt idx="77">
                  <c:v>22503</c:v>
                </c:pt>
                <c:pt idx="78">
                  <c:v>21984</c:v>
                </c:pt>
                <c:pt idx="79">
                  <c:v>22637</c:v>
                </c:pt>
                <c:pt idx="80">
                  <c:v>22328</c:v>
                </c:pt>
                <c:pt idx="81">
                  <c:v>22559</c:v>
                </c:pt>
                <c:pt idx="82">
                  <c:v>22572</c:v>
                </c:pt>
                <c:pt idx="83">
                  <c:v>22408</c:v>
                </c:pt>
                <c:pt idx="84">
                  <c:v>21868</c:v>
                </c:pt>
                <c:pt idx="85">
                  <c:v>22037</c:v>
                </c:pt>
                <c:pt idx="86">
                  <c:v>21497</c:v>
                </c:pt>
                <c:pt idx="87">
                  <c:v>21951</c:v>
                </c:pt>
                <c:pt idx="88">
                  <c:v>21642</c:v>
                </c:pt>
                <c:pt idx="89">
                  <c:v>21709</c:v>
                </c:pt>
                <c:pt idx="90">
                  <c:v>22970</c:v>
                </c:pt>
                <c:pt idx="91">
                  <c:v>24835</c:v>
                </c:pt>
                <c:pt idx="92">
                  <c:v>26390</c:v>
                </c:pt>
                <c:pt idx="93">
                  <c:v>27398</c:v>
                </c:pt>
                <c:pt idx="94">
                  <c:v>27257</c:v>
                </c:pt>
                <c:pt idx="95">
                  <c:v>27631</c:v>
                </c:pt>
                <c:pt idx="96">
                  <c:v>27506</c:v>
                </c:pt>
                <c:pt idx="97">
                  <c:v>27716</c:v>
                </c:pt>
                <c:pt idx="98">
                  <c:v>27928</c:v>
                </c:pt>
                <c:pt idx="99">
                  <c:v>28555</c:v>
                </c:pt>
                <c:pt idx="100">
                  <c:v>28321</c:v>
                </c:pt>
                <c:pt idx="101">
                  <c:v>29042</c:v>
                </c:pt>
                <c:pt idx="102">
                  <c:v>28896</c:v>
                </c:pt>
                <c:pt idx="103">
                  <c:v>31210</c:v>
                </c:pt>
                <c:pt idx="104">
                  <c:v>31670</c:v>
                </c:pt>
                <c:pt idx="105">
                  <c:v>32241</c:v>
                </c:pt>
                <c:pt idx="106">
                  <c:v>31764</c:v>
                </c:pt>
                <c:pt idx="107">
                  <c:v>31366</c:v>
                </c:pt>
                <c:pt idx="108">
                  <c:v>30477</c:v>
                </c:pt>
                <c:pt idx="109">
                  <c:v>30176</c:v>
                </c:pt>
                <c:pt idx="110">
                  <c:v>28846</c:v>
                </c:pt>
                <c:pt idx="111">
                  <c:v>27711</c:v>
                </c:pt>
                <c:pt idx="112">
                  <c:v>26624</c:v>
                </c:pt>
                <c:pt idx="113">
                  <c:v>26035</c:v>
                </c:pt>
                <c:pt idx="114">
                  <c:v>25212</c:v>
                </c:pt>
                <c:pt idx="115">
                  <c:v>24459</c:v>
                </c:pt>
                <c:pt idx="116">
                  <c:v>23767</c:v>
                </c:pt>
                <c:pt idx="117">
                  <c:v>23616</c:v>
                </c:pt>
                <c:pt idx="118">
                  <c:v>22679</c:v>
                </c:pt>
                <c:pt idx="119">
                  <c:v>22101</c:v>
                </c:pt>
                <c:pt idx="120">
                  <c:v>21715</c:v>
                </c:pt>
                <c:pt idx="121">
                  <c:v>20873</c:v>
                </c:pt>
                <c:pt idx="122">
                  <c:v>19444</c:v>
                </c:pt>
                <c:pt idx="123">
                  <c:v>20107</c:v>
                </c:pt>
                <c:pt idx="124">
                  <c:v>19143</c:v>
                </c:pt>
                <c:pt idx="125">
                  <c:v>19295</c:v>
                </c:pt>
                <c:pt idx="126">
                  <c:v>19118</c:v>
                </c:pt>
                <c:pt idx="127">
                  <c:v>18772</c:v>
                </c:pt>
                <c:pt idx="128">
                  <c:v>19239</c:v>
                </c:pt>
                <c:pt idx="129">
                  <c:v>19360</c:v>
                </c:pt>
                <c:pt idx="130">
                  <c:v>19296</c:v>
                </c:pt>
                <c:pt idx="131">
                  <c:v>19580</c:v>
                </c:pt>
                <c:pt idx="132">
                  <c:v>19553</c:v>
                </c:pt>
                <c:pt idx="133">
                  <c:v>19595</c:v>
                </c:pt>
                <c:pt idx="134">
                  <c:v>19634</c:v>
                </c:pt>
                <c:pt idx="135">
                  <c:v>19363</c:v>
                </c:pt>
                <c:pt idx="136">
                  <c:v>19231</c:v>
                </c:pt>
                <c:pt idx="137">
                  <c:v>19057</c:v>
                </c:pt>
                <c:pt idx="138">
                  <c:v>19088</c:v>
                </c:pt>
                <c:pt idx="139">
                  <c:v>18987</c:v>
                </c:pt>
                <c:pt idx="140">
                  <c:v>19112</c:v>
                </c:pt>
                <c:pt idx="141">
                  <c:v>18755</c:v>
                </c:pt>
                <c:pt idx="142">
                  <c:v>19736</c:v>
                </c:pt>
                <c:pt idx="143">
                  <c:v>21028</c:v>
                </c:pt>
                <c:pt idx="144">
                  <c:v>22912</c:v>
                </c:pt>
                <c:pt idx="145">
                  <c:v>23733</c:v>
                </c:pt>
                <c:pt idx="146">
                  <c:v>24880</c:v>
                </c:pt>
                <c:pt idx="147">
                  <c:v>25497</c:v>
                </c:pt>
                <c:pt idx="148">
                  <c:v>25609</c:v>
                </c:pt>
                <c:pt idx="149">
                  <c:v>25307</c:v>
                </c:pt>
                <c:pt idx="150">
                  <c:v>26308</c:v>
                </c:pt>
                <c:pt idx="151">
                  <c:v>25992</c:v>
                </c:pt>
                <c:pt idx="152">
                  <c:v>26606</c:v>
                </c:pt>
                <c:pt idx="153">
                  <c:v>26470</c:v>
                </c:pt>
                <c:pt idx="154">
                  <c:v>26689</c:v>
                </c:pt>
                <c:pt idx="155">
                  <c:v>27401</c:v>
                </c:pt>
                <c:pt idx="156">
                  <c:v>28825</c:v>
                </c:pt>
                <c:pt idx="157">
                  <c:v>29236</c:v>
                </c:pt>
                <c:pt idx="158">
                  <c:v>29299</c:v>
                </c:pt>
                <c:pt idx="159">
                  <c:v>28871</c:v>
                </c:pt>
                <c:pt idx="160">
                  <c:v>28619</c:v>
                </c:pt>
                <c:pt idx="161">
                  <c:v>27805</c:v>
                </c:pt>
                <c:pt idx="162">
                  <c:v>27263</c:v>
                </c:pt>
                <c:pt idx="163">
                  <c:v>25986</c:v>
                </c:pt>
                <c:pt idx="164">
                  <c:v>25427</c:v>
                </c:pt>
                <c:pt idx="165">
                  <c:v>24362</c:v>
                </c:pt>
                <c:pt idx="166">
                  <c:v>23611</c:v>
                </c:pt>
                <c:pt idx="167">
                  <c:v>23284</c:v>
                </c:pt>
                <c:pt idx="168">
                  <c:v>22291</c:v>
                </c:pt>
                <c:pt idx="169">
                  <c:v>21911</c:v>
                </c:pt>
                <c:pt idx="170">
                  <c:v>21520</c:v>
                </c:pt>
                <c:pt idx="171">
                  <c:v>20865</c:v>
                </c:pt>
                <c:pt idx="172">
                  <c:v>20673</c:v>
                </c:pt>
                <c:pt idx="173">
                  <c:v>20489</c:v>
                </c:pt>
                <c:pt idx="174">
                  <c:v>19167</c:v>
                </c:pt>
                <c:pt idx="175">
                  <c:v>17372</c:v>
                </c:pt>
                <c:pt idx="176">
                  <c:v>18526</c:v>
                </c:pt>
                <c:pt idx="177">
                  <c:v>17436</c:v>
                </c:pt>
                <c:pt idx="178">
                  <c:v>17519</c:v>
                </c:pt>
                <c:pt idx="179">
                  <c:v>17508</c:v>
                </c:pt>
                <c:pt idx="180">
                  <c:v>17991</c:v>
                </c:pt>
                <c:pt idx="181">
                  <c:v>18259</c:v>
                </c:pt>
                <c:pt idx="182">
                  <c:v>18421</c:v>
                </c:pt>
                <c:pt idx="183">
                  <c:v>18402</c:v>
                </c:pt>
                <c:pt idx="184">
                  <c:v>18855</c:v>
                </c:pt>
                <c:pt idx="185">
                  <c:v>18461</c:v>
                </c:pt>
                <c:pt idx="186">
                  <c:v>18516</c:v>
                </c:pt>
                <c:pt idx="187">
                  <c:v>18217</c:v>
                </c:pt>
                <c:pt idx="188">
                  <c:v>18137</c:v>
                </c:pt>
                <c:pt idx="189">
                  <c:v>17593</c:v>
                </c:pt>
                <c:pt idx="190">
                  <c:v>17595</c:v>
                </c:pt>
                <c:pt idx="191">
                  <c:v>18109</c:v>
                </c:pt>
                <c:pt idx="192">
                  <c:v>26388</c:v>
                </c:pt>
                <c:pt idx="193">
                  <c:v>62598</c:v>
                </c:pt>
                <c:pt idx="194">
                  <c:v>120592</c:v>
                </c:pt>
                <c:pt idx="195">
                  <c:v>170262</c:v>
                </c:pt>
                <c:pt idx="196">
                  <c:v>196401</c:v>
                </c:pt>
                <c:pt idx="197">
                  <c:v>218760</c:v>
                </c:pt>
                <c:pt idx="198">
                  <c:v>228806</c:v>
                </c:pt>
                <c:pt idx="199">
                  <c:v>230567</c:v>
                </c:pt>
                <c:pt idx="200">
                  <c:v>217968</c:v>
                </c:pt>
                <c:pt idx="201">
                  <c:v>209945</c:v>
                </c:pt>
                <c:pt idx="202">
                  <c:v>210605</c:v>
                </c:pt>
                <c:pt idx="203">
                  <c:v>209529</c:v>
                </c:pt>
                <c:pt idx="204">
                  <c:v>217934</c:v>
                </c:pt>
                <c:pt idx="205">
                  <c:v>217505</c:v>
                </c:pt>
                <c:pt idx="206">
                  <c:v>216603</c:v>
                </c:pt>
                <c:pt idx="207">
                  <c:v>227420</c:v>
                </c:pt>
                <c:pt idx="208">
                  <c:v>229352</c:v>
                </c:pt>
                <c:pt idx="209">
                  <c:v>230823</c:v>
                </c:pt>
                <c:pt idx="210">
                  <c:v>232497</c:v>
                </c:pt>
                <c:pt idx="211">
                  <c:v>219460</c:v>
                </c:pt>
                <c:pt idx="212">
                  <c:v>211213</c:v>
                </c:pt>
                <c:pt idx="213">
                  <c:v>205979</c:v>
                </c:pt>
                <c:pt idx="214">
                  <c:v>202717</c:v>
                </c:pt>
                <c:pt idx="215">
                  <c:v>200185</c:v>
                </c:pt>
                <c:pt idx="216">
                  <c:v>194479</c:v>
                </c:pt>
                <c:pt idx="217">
                  <c:v>190508</c:v>
                </c:pt>
                <c:pt idx="218">
                  <c:v>175838</c:v>
                </c:pt>
                <c:pt idx="219">
                  <c:v>168948</c:v>
                </c:pt>
                <c:pt idx="220">
                  <c:v>151437</c:v>
                </c:pt>
                <c:pt idx="221">
                  <c:v>137817</c:v>
                </c:pt>
                <c:pt idx="222">
                  <c:v>125852</c:v>
                </c:pt>
                <c:pt idx="223">
                  <c:v>112426</c:v>
                </c:pt>
                <c:pt idx="224">
                  <c:v>103243</c:v>
                </c:pt>
                <c:pt idx="225">
                  <c:v>95164</c:v>
                </c:pt>
                <c:pt idx="226">
                  <c:v>91485</c:v>
                </c:pt>
                <c:pt idx="227">
                  <c:v>81219</c:v>
                </c:pt>
                <c:pt idx="228">
                  <c:v>82614</c:v>
                </c:pt>
                <c:pt idx="229">
                  <c:v>75980</c:v>
                </c:pt>
                <c:pt idx="230">
                  <c:v>75046</c:v>
                </c:pt>
                <c:pt idx="231">
                  <c:v>69775</c:v>
                </c:pt>
                <c:pt idx="232">
                  <c:v>71901</c:v>
                </c:pt>
                <c:pt idx="233">
                  <c:v>76819</c:v>
                </c:pt>
                <c:pt idx="234">
                  <c:v>71369</c:v>
                </c:pt>
                <c:pt idx="235">
                  <c:v>70808</c:v>
                </c:pt>
                <c:pt idx="236">
                  <c:v>71445</c:v>
                </c:pt>
                <c:pt idx="237">
                  <c:v>69884</c:v>
                </c:pt>
                <c:pt idx="238">
                  <c:v>68987</c:v>
                </c:pt>
                <c:pt idx="239">
                  <c:v>64814</c:v>
                </c:pt>
                <c:pt idx="240">
                  <c:v>62964</c:v>
                </c:pt>
                <c:pt idx="241">
                  <c:v>60272</c:v>
                </c:pt>
                <c:pt idx="242">
                  <c:v>46404</c:v>
                </c:pt>
                <c:pt idx="243">
                  <c:v>48151</c:v>
                </c:pt>
                <c:pt idx="244">
                  <c:v>47675</c:v>
                </c:pt>
                <c:pt idx="245">
                  <c:v>49810</c:v>
                </c:pt>
                <c:pt idx="246">
                  <c:v>49853</c:v>
                </c:pt>
                <c:pt idx="247">
                  <c:v>51376</c:v>
                </c:pt>
                <c:pt idx="248">
                  <c:v>51837</c:v>
                </c:pt>
                <c:pt idx="249">
                  <c:v>54641</c:v>
                </c:pt>
                <c:pt idx="250">
                  <c:v>55157</c:v>
                </c:pt>
                <c:pt idx="251">
                  <c:v>55922</c:v>
                </c:pt>
                <c:pt idx="252">
                  <c:v>54556</c:v>
                </c:pt>
                <c:pt idx="253">
                  <c:v>54744</c:v>
                </c:pt>
                <c:pt idx="254">
                  <c:v>46538</c:v>
                </c:pt>
                <c:pt idx="255">
                  <c:v>47133</c:v>
                </c:pt>
                <c:pt idx="256">
                  <c:v>46159</c:v>
                </c:pt>
                <c:pt idx="257">
                  <c:v>44689</c:v>
                </c:pt>
                <c:pt idx="258">
                  <c:v>43825</c:v>
                </c:pt>
                <c:pt idx="259">
                  <c:v>42426</c:v>
                </c:pt>
                <c:pt idx="260">
                  <c:v>42197</c:v>
                </c:pt>
                <c:pt idx="261">
                  <c:v>41429</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az.gov/media-center/ui-covid-media-kit" TargetMode="External"/><Relationship Id="rId1" Type="http://schemas.openxmlformats.org/officeDocument/2006/relationships/hyperlink" Target="https://oui.doleta.gov/unemploy/DataDashboard.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1152"/>
  <sheetViews>
    <sheetView tabSelected="1" zoomScaleNormal="100" workbookViewId="0">
      <pane xSplit="1" ySplit="3" topLeftCell="B645" activePane="bottomRight" state="frozen"/>
      <selection activeCell="B1" sqref="B1"/>
      <selection pane="topRight" activeCell="C1" sqref="C1"/>
      <selection pane="bottomLeft" activeCell="B4" sqref="B4"/>
      <selection pane="bottomRight" activeCell="C652" sqref="C652"/>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20" t="s">
        <v>4</v>
      </c>
      <c r="B1" s="21"/>
      <c r="C1" s="21"/>
      <c r="D1" s="21"/>
      <c r="E1" s="21"/>
      <c r="F1" s="21"/>
      <c r="G1" s="21"/>
      <c r="H1" s="21"/>
      <c r="I1" s="21"/>
      <c r="J1" s="21"/>
      <c r="K1" s="21"/>
      <c r="L1" s="21"/>
      <c r="M1" s="21"/>
      <c r="N1" s="21"/>
      <c r="O1" s="21"/>
    </row>
    <row r="2" spans="1:33" ht="14.45" customHeight="1" x14ac:dyDescent="0.25">
      <c r="A2" s="28" t="s">
        <v>23</v>
      </c>
      <c r="B2" s="17"/>
      <c r="C2" s="17"/>
      <c r="D2" s="17"/>
      <c r="E2" s="17"/>
      <c r="F2" s="17"/>
      <c r="G2" s="17"/>
      <c r="H2" s="17"/>
      <c r="I2" s="17"/>
      <c r="J2" s="17"/>
      <c r="K2" s="27" t="s">
        <v>14</v>
      </c>
      <c r="L2" s="27"/>
      <c r="M2" s="27" t="s">
        <v>15</v>
      </c>
      <c r="N2" s="27"/>
      <c r="O2" s="14"/>
    </row>
    <row r="3" spans="1:33" ht="36" customHeight="1" x14ac:dyDescent="0.25">
      <c r="A3" s="29"/>
      <c r="B3" s="5" t="s">
        <v>5</v>
      </c>
      <c r="C3" s="5" t="s">
        <v>17</v>
      </c>
      <c r="D3" s="5" t="s">
        <v>1</v>
      </c>
      <c r="E3" s="5" t="s">
        <v>2</v>
      </c>
      <c r="F3" s="5" t="s">
        <v>6</v>
      </c>
      <c r="G3" s="5" t="s">
        <v>7</v>
      </c>
      <c r="H3" s="5" t="s">
        <v>8</v>
      </c>
      <c r="I3" s="5" t="s">
        <v>9</v>
      </c>
      <c r="J3" s="5" t="s">
        <v>3</v>
      </c>
      <c r="K3" s="5" t="s">
        <v>5</v>
      </c>
      <c r="L3" s="5" t="s">
        <v>0</v>
      </c>
      <c r="M3" s="5" t="s">
        <v>5</v>
      </c>
      <c r="N3" s="5" t="s">
        <v>0</v>
      </c>
      <c r="O3" s="15"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-8.7341900746685686E-2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12">
        <v>4572</v>
      </c>
      <c r="Q380" s="3"/>
      <c r="R380" s="3"/>
      <c r="S380" s="6"/>
      <c r="T380" s="7"/>
      <c r="U380" s="7"/>
      <c r="V380" s="7"/>
      <c r="W380" s="7"/>
      <c r="X380" s="7"/>
      <c r="Y380" s="7"/>
      <c r="Z380" s="7"/>
      <c r="AA380" s="7"/>
      <c r="AB380" s="7"/>
      <c r="AC380" s="7"/>
      <c r="AD380" s="7"/>
      <c r="AE380" s="8"/>
      <c r="AF380" s="8"/>
      <c r="AG380" s="12"/>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12">
        <v>4401</v>
      </c>
      <c r="Q381" s="3"/>
      <c r="R381" s="3"/>
      <c r="S381" s="6"/>
      <c r="T381" s="7"/>
      <c r="U381" s="7"/>
      <c r="V381" s="7"/>
      <c r="W381" s="7"/>
      <c r="X381" s="7"/>
      <c r="Y381" s="7"/>
      <c r="Z381" s="7"/>
      <c r="AA381" s="7"/>
      <c r="AB381" s="7"/>
      <c r="AC381" s="7"/>
      <c r="AD381" s="7"/>
      <c r="AE381" s="8"/>
      <c r="AF381" s="8"/>
      <c r="AG381" s="12"/>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12">
        <v>4400</v>
      </c>
      <c r="Q382" s="3"/>
      <c r="R382" s="3"/>
      <c r="S382" s="6"/>
      <c r="T382" s="7"/>
      <c r="U382" s="7"/>
      <c r="V382" s="7"/>
      <c r="W382" s="7"/>
      <c r="X382" s="7"/>
      <c r="Y382" s="7"/>
      <c r="Z382" s="7"/>
      <c r="AA382" s="7"/>
      <c r="AB382" s="7"/>
      <c r="AC382" s="7"/>
      <c r="AD382" s="7"/>
      <c r="AE382" s="8"/>
      <c r="AF382" s="8"/>
      <c r="AG382" s="12"/>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12">
        <v>5042</v>
      </c>
      <c r="Q383" s="3"/>
      <c r="R383" s="3"/>
      <c r="S383" s="6"/>
      <c r="T383" s="7"/>
      <c r="U383" s="7"/>
      <c r="V383" s="7"/>
      <c r="W383" s="7"/>
      <c r="X383" s="7"/>
      <c r="Y383" s="7"/>
      <c r="Z383" s="7"/>
      <c r="AA383" s="7"/>
      <c r="AB383" s="7"/>
      <c r="AC383" s="7"/>
      <c r="AD383" s="7"/>
      <c r="AE383" s="8"/>
      <c r="AF383" s="8"/>
      <c r="AG383" s="12"/>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12">
        <v>4862</v>
      </c>
      <c r="Q384" s="3"/>
      <c r="R384" s="3"/>
      <c r="S384" s="6"/>
      <c r="T384" s="7"/>
      <c r="U384" s="7"/>
      <c r="V384" s="7"/>
      <c r="W384" s="7"/>
      <c r="X384" s="7"/>
      <c r="Y384" s="7"/>
      <c r="Z384" s="7"/>
      <c r="AA384" s="7"/>
      <c r="AB384" s="7"/>
      <c r="AC384" s="7"/>
      <c r="AD384" s="7"/>
      <c r="AE384" s="8"/>
      <c r="AF384" s="8"/>
      <c r="AG384" s="12"/>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12">
        <v>4758</v>
      </c>
      <c r="Q385" s="3"/>
      <c r="R385" s="3"/>
      <c r="S385" s="6"/>
      <c r="T385" s="7"/>
      <c r="U385" s="7"/>
      <c r="V385" s="7"/>
      <c r="W385" s="7"/>
      <c r="X385" s="7"/>
      <c r="Y385" s="7"/>
      <c r="Z385" s="7"/>
      <c r="AA385" s="7"/>
      <c r="AB385" s="7"/>
      <c r="AC385" s="7"/>
      <c r="AD385" s="7"/>
      <c r="AE385" s="8"/>
      <c r="AF385" s="8"/>
      <c r="AG385" s="12"/>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12">
        <v>4459</v>
      </c>
      <c r="Q386" s="3"/>
      <c r="R386" s="3"/>
      <c r="S386" s="6"/>
      <c r="T386" s="7"/>
      <c r="U386" s="7"/>
      <c r="V386" s="7"/>
      <c r="W386" s="7"/>
      <c r="X386" s="7"/>
      <c r="Y386" s="7"/>
      <c r="Z386" s="7"/>
      <c r="AA386" s="7"/>
      <c r="AB386" s="7"/>
      <c r="AC386" s="7"/>
      <c r="AD386" s="7"/>
      <c r="AE386" s="8"/>
      <c r="AF386" s="8"/>
      <c r="AG386" s="12"/>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12">
        <v>4663</v>
      </c>
      <c r="Q387" s="3"/>
      <c r="R387" s="3"/>
      <c r="S387" s="6"/>
      <c r="T387" s="7"/>
      <c r="U387" s="7"/>
      <c r="V387" s="7"/>
      <c r="W387" s="7"/>
      <c r="X387" s="7"/>
      <c r="Y387" s="7"/>
      <c r="Z387" s="7"/>
      <c r="AA387" s="7"/>
      <c r="AB387" s="7"/>
      <c r="AC387" s="7"/>
      <c r="AD387" s="7"/>
      <c r="AE387" s="8"/>
      <c r="AF387" s="8"/>
      <c r="AG387" s="12"/>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12">
        <v>5398</v>
      </c>
      <c r="Q388" s="3"/>
      <c r="R388" s="3"/>
      <c r="S388" s="6"/>
      <c r="T388" s="7"/>
      <c r="U388" s="7"/>
      <c r="V388" s="7"/>
      <c r="W388" s="7"/>
      <c r="X388" s="7"/>
      <c r="Y388" s="7"/>
      <c r="Z388" s="7"/>
      <c r="AA388" s="7"/>
      <c r="AB388" s="7"/>
      <c r="AC388" s="7"/>
      <c r="AD388" s="7"/>
      <c r="AE388" s="8"/>
      <c r="AF388" s="8"/>
      <c r="AG388" s="12"/>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12">
        <v>6453</v>
      </c>
      <c r="Q389" s="3"/>
      <c r="R389" s="3"/>
      <c r="S389" s="6"/>
      <c r="T389" s="7"/>
      <c r="U389" s="7"/>
      <c r="V389" s="7"/>
      <c r="W389" s="7"/>
      <c r="X389" s="7"/>
      <c r="Y389" s="7"/>
      <c r="Z389" s="7"/>
      <c r="AA389" s="7"/>
      <c r="AB389" s="7"/>
      <c r="AC389" s="7"/>
      <c r="AD389" s="7"/>
      <c r="AE389" s="8"/>
      <c r="AF389" s="8"/>
      <c r="AG389" s="12"/>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12">
        <v>5408</v>
      </c>
      <c r="Q390" s="3"/>
      <c r="R390" s="3"/>
      <c r="S390" s="6"/>
      <c r="T390" s="7"/>
      <c r="U390" s="7"/>
      <c r="V390" s="7"/>
      <c r="W390" s="7"/>
      <c r="X390" s="7"/>
      <c r="Y390" s="7"/>
      <c r="Z390" s="7"/>
      <c r="AA390" s="7"/>
      <c r="AB390" s="7"/>
      <c r="AC390" s="7"/>
      <c r="AD390" s="7"/>
      <c r="AE390" s="8"/>
      <c r="AF390" s="8"/>
      <c r="AG390" s="12"/>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12">
        <v>4820</v>
      </c>
      <c r="Q391" s="3"/>
      <c r="R391" s="3"/>
      <c r="S391" s="6"/>
      <c r="T391" s="7"/>
      <c r="U391" s="7"/>
      <c r="V391" s="7"/>
      <c r="W391" s="7"/>
      <c r="X391" s="7"/>
      <c r="Y391" s="7"/>
      <c r="Z391" s="7"/>
      <c r="AA391" s="7"/>
      <c r="AB391" s="7"/>
      <c r="AC391" s="7"/>
      <c r="AD391" s="7"/>
      <c r="AE391" s="8"/>
      <c r="AF391" s="8"/>
      <c r="AG391" s="12"/>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12">
        <v>4404</v>
      </c>
      <c r="Q392" s="3"/>
      <c r="R392" s="3"/>
      <c r="S392" s="6"/>
      <c r="T392" s="7"/>
      <c r="U392" s="7"/>
      <c r="V392" s="7"/>
      <c r="W392" s="7"/>
      <c r="X392" s="7"/>
      <c r="Y392" s="7"/>
      <c r="Z392" s="7"/>
      <c r="AA392" s="7"/>
      <c r="AB392" s="7"/>
      <c r="AC392" s="7"/>
      <c r="AD392" s="7"/>
      <c r="AE392" s="8"/>
      <c r="AF392" s="8"/>
      <c r="AG392" s="12"/>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12">
        <v>4428</v>
      </c>
      <c r="Q393" s="3"/>
      <c r="R393" s="3"/>
      <c r="S393" s="6"/>
      <c r="T393" s="7"/>
      <c r="U393" s="7"/>
      <c r="V393" s="7"/>
      <c r="W393" s="7"/>
      <c r="X393" s="7"/>
      <c r="Y393" s="7"/>
      <c r="Z393" s="7"/>
      <c r="AA393" s="7"/>
      <c r="AB393" s="7"/>
      <c r="AC393" s="7"/>
      <c r="AD393" s="7"/>
      <c r="AE393" s="8"/>
      <c r="AF393" s="8"/>
      <c r="AG393" s="12"/>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12">
        <v>4194</v>
      </c>
      <c r="Q394" s="3"/>
      <c r="R394" s="3"/>
      <c r="S394" s="6"/>
      <c r="T394" s="7"/>
      <c r="U394" s="7"/>
      <c r="V394" s="7"/>
      <c r="W394" s="7"/>
      <c r="X394" s="7"/>
      <c r="Y394" s="7"/>
      <c r="Z394" s="7"/>
      <c r="AA394" s="7"/>
      <c r="AB394" s="7"/>
      <c r="AC394" s="7"/>
      <c r="AD394" s="7"/>
      <c r="AE394" s="8"/>
      <c r="AF394" s="8"/>
      <c r="AG394" s="12"/>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12">
        <v>4091</v>
      </c>
      <c r="Q395" s="3"/>
      <c r="R395" s="3"/>
      <c r="S395" s="6"/>
      <c r="T395" s="7"/>
      <c r="U395" s="7"/>
      <c r="V395" s="7"/>
      <c r="W395" s="7"/>
      <c r="X395" s="7"/>
      <c r="Y395" s="7"/>
      <c r="Z395" s="7"/>
      <c r="AA395" s="7"/>
      <c r="AB395" s="7"/>
      <c r="AC395" s="7"/>
      <c r="AD395" s="7"/>
      <c r="AE395" s="8"/>
      <c r="AF395" s="8"/>
      <c r="AG395" s="12"/>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12">
        <v>3970</v>
      </c>
      <c r="Q396" s="3"/>
      <c r="R396" s="3"/>
      <c r="S396" s="6"/>
      <c r="T396" s="7"/>
      <c r="U396" s="7"/>
      <c r="V396" s="7"/>
      <c r="W396" s="7"/>
      <c r="X396" s="7"/>
      <c r="Y396" s="7"/>
      <c r="Z396" s="7"/>
      <c r="AA396" s="7"/>
      <c r="AB396" s="7"/>
      <c r="AC396" s="7"/>
      <c r="AD396" s="7"/>
      <c r="AE396" s="8"/>
      <c r="AF396" s="8"/>
      <c r="AG396" s="12"/>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12">
        <v>4010</v>
      </c>
      <c r="Q397" s="3"/>
      <c r="R397" s="3"/>
      <c r="S397" s="6"/>
      <c r="T397" s="7"/>
      <c r="U397" s="7"/>
      <c r="V397" s="7"/>
      <c r="W397" s="7"/>
      <c r="X397" s="7"/>
      <c r="Y397" s="7"/>
      <c r="Z397" s="7"/>
      <c r="AA397" s="7"/>
      <c r="AB397" s="7"/>
      <c r="AC397" s="7"/>
      <c r="AD397" s="7"/>
      <c r="AE397" s="8"/>
      <c r="AF397" s="8"/>
      <c r="AG397" s="12"/>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12">
        <v>3588</v>
      </c>
      <c r="Q398" s="3"/>
      <c r="R398" s="3"/>
      <c r="S398" s="6"/>
      <c r="T398" s="7"/>
      <c r="U398" s="7"/>
      <c r="V398" s="7"/>
      <c r="W398" s="7"/>
      <c r="X398" s="7"/>
      <c r="Y398" s="7"/>
      <c r="Z398" s="7"/>
      <c r="AA398" s="7"/>
      <c r="AB398" s="7"/>
      <c r="AC398" s="7"/>
      <c r="AD398" s="7"/>
      <c r="AE398" s="8"/>
      <c r="AF398" s="8"/>
      <c r="AG398" s="12"/>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12">
        <v>4056</v>
      </c>
      <c r="Q399" s="3"/>
      <c r="R399" s="3"/>
      <c r="S399" s="6"/>
      <c r="T399" s="7"/>
      <c r="U399" s="7"/>
      <c r="V399" s="7"/>
      <c r="W399" s="7"/>
      <c r="X399" s="7"/>
      <c r="Y399" s="7"/>
      <c r="Z399" s="7"/>
      <c r="AA399" s="7"/>
      <c r="AB399" s="7"/>
      <c r="AC399" s="7"/>
      <c r="AD399" s="7"/>
      <c r="AE399" s="8"/>
      <c r="AF399" s="8"/>
      <c r="AG399" s="12"/>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12">
        <v>3945</v>
      </c>
      <c r="Q400" s="3"/>
      <c r="R400" s="3"/>
      <c r="S400" s="6"/>
      <c r="T400" s="7"/>
      <c r="U400" s="7"/>
      <c r="V400" s="7"/>
      <c r="W400" s="7"/>
      <c r="X400" s="7"/>
      <c r="Y400" s="7"/>
      <c r="Z400" s="7"/>
      <c r="AA400" s="7"/>
      <c r="AB400" s="7"/>
      <c r="AC400" s="7"/>
      <c r="AD400" s="7"/>
      <c r="AE400" s="8"/>
      <c r="AF400" s="8"/>
      <c r="AG400" s="12"/>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12">
        <v>3987</v>
      </c>
      <c r="Q401" s="3"/>
      <c r="R401" s="3"/>
      <c r="S401" s="6"/>
      <c r="T401" s="7"/>
      <c r="U401" s="7"/>
      <c r="V401" s="7"/>
      <c r="W401" s="7"/>
      <c r="X401" s="7"/>
      <c r="Y401" s="7"/>
      <c r="Z401" s="7"/>
      <c r="AA401" s="7"/>
      <c r="AB401" s="7"/>
      <c r="AC401" s="7"/>
      <c r="AD401" s="7"/>
      <c r="AE401" s="8"/>
      <c r="AF401" s="8"/>
      <c r="AG401" s="12"/>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12">
        <v>4659</v>
      </c>
      <c r="Q402" s="3"/>
      <c r="R402" s="3"/>
      <c r="S402" s="6"/>
      <c r="T402" s="7"/>
      <c r="U402" s="7"/>
      <c r="V402" s="7"/>
      <c r="W402" s="7"/>
      <c r="X402" s="7"/>
      <c r="Y402" s="7"/>
      <c r="Z402" s="7"/>
      <c r="AA402" s="7"/>
      <c r="AB402" s="7"/>
      <c r="AC402" s="7"/>
      <c r="AD402" s="7"/>
      <c r="AE402" s="8"/>
      <c r="AF402" s="8"/>
      <c r="AG402" s="12"/>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12">
        <v>4022</v>
      </c>
      <c r="Q403" s="3"/>
      <c r="R403" s="3"/>
      <c r="S403" s="6"/>
      <c r="T403" s="7"/>
      <c r="U403" s="7"/>
      <c r="V403" s="7"/>
      <c r="W403" s="7"/>
      <c r="X403" s="7"/>
      <c r="Y403" s="7"/>
      <c r="Z403" s="7"/>
      <c r="AA403" s="7"/>
      <c r="AB403" s="7"/>
      <c r="AC403" s="7"/>
      <c r="AD403" s="7"/>
      <c r="AE403" s="8"/>
      <c r="AF403" s="8"/>
      <c r="AG403" s="12"/>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12">
        <v>4063</v>
      </c>
      <c r="Q404" s="3"/>
      <c r="R404" s="3"/>
      <c r="S404" s="6"/>
      <c r="T404" s="7"/>
      <c r="U404" s="7"/>
      <c r="V404" s="7"/>
      <c r="W404" s="7"/>
      <c r="X404" s="7"/>
      <c r="Y404" s="7"/>
      <c r="Z404" s="7"/>
      <c r="AA404" s="7"/>
      <c r="AB404" s="7"/>
      <c r="AC404" s="7"/>
      <c r="AD404" s="7"/>
      <c r="AE404" s="8"/>
      <c r="AF404" s="8"/>
      <c r="AG404" s="12"/>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12">
        <v>3942</v>
      </c>
      <c r="Q405" s="3"/>
      <c r="R405" s="3"/>
      <c r="S405" s="6"/>
      <c r="T405" s="7"/>
      <c r="U405" s="7"/>
      <c r="V405" s="7"/>
      <c r="W405" s="7"/>
      <c r="X405" s="7"/>
      <c r="Y405" s="7"/>
      <c r="Z405" s="7"/>
      <c r="AA405" s="7"/>
      <c r="AB405" s="7"/>
      <c r="AC405" s="7"/>
      <c r="AD405" s="7"/>
      <c r="AE405" s="8"/>
      <c r="AF405" s="8"/>
      <c r="AG405" s="12"/>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12">
        <v>4184</v>
      </c>
      <c r="Q406" s="3"/>
      <c r="R406" s="3"/>
      <c r="S406" s="6"/>
      <c r="T406" s="7"/>
      <c r="U406" s="7"/>
      <c r="V406" s="7"/>
      <c r="W406" s="7"/>
      <c r="X406" s="7"/>
      <c r="Y406" s="7"/>
      <c r="Z406" s="7"/>
      <c r="AA406" s="7"/>
      <c r="AB406" s="7"/>
      <c r="AC406" s="7"/>
      <c r="AD406" s="7"/>
      <c r="AE406" s="8"/>
      <c r="AF406" s="8"/>
      <c r="AG406" s="12"/>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12">
        <v>3374</v>
      </c>
      <c r="Q407" s="3"/>
      <c r="R407" s="3"/>
      <c r="S407" s="6"/>
      <c r="T407" s="7"/>
      <c r="U407" s="7"/>
      <c r="V407" s="7"/>
      <c r="W407" s="7"/>
      <c r="X407" s="7"/>
      <c r="Y407" s="7"/>
      <c r="Z407" s="7"/>
      <c r="AA407" s="7"/>
      <c r="AB407" s="7"/>
      <c r="AC407" s="7"/>
      <c r="AD407" s="7"/>
      <c r="AE407" s="8"/>
      <c r="AF407" s="8"/>
      <c r="AG407" s="12"/>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12">
        <v>4291</v>
      </c>
      <c r="Q408" s="3"/>
      <c r="R408" s="3"/>
      <c r="S408" s="6"/>
      <c r="T408" s="7"/>
      <c r="U408" s="7"/>
      <c r="V408" s="7"/>
      <c r="W408" s="7"/>
      <c r="X408" s="7"/>
      <c r="Y408" s="7"/>
      <c r="Z408" s="7"/>
      <c r="AA408" s="7"/>
      <c r="AB408" s="7"/>
      <c r="AC408" s="7"/>
      <c r="AD408" s="7"/>
      <c r="AE408" s="8"/>
      <c r="AF408" s="8"/>
      <c r="AG408" s="12"/>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12">
        <v>2657</v>
      </c>
      <c r="Q409" s="3"/>
      <c r="R409" s="3"/>
      <c r="S409" s="6"/>
      <c r="T409" s="7"/>
      <c r="U409" s="7"/>
      <c r="V409" s="7"/>
      <c r="W409" s="7"/>
      <c r="X409" s="7"/>
      <c r="Y409" s="7"/>
      <c r="Z409" s="7"/>
      <c r="AA409" s="7"/>
      <c r="AB409" s="7"/>
      <c r="AC409" s="7"/>
      <c r="AD409" s="7"/>
      <c r="AE409" s="8"/>
      <c r="AF409" s="8"/>
      <c r="AG409" s="12"/>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12">
        <v>4258</v>
      </c>
      <c r="Q410" s="3"/>
      <c r="R410" s="3"/>
      <c r="S410" s="6"/>
      <c r="T410" s="7"/>
      <c r="U410" s="7"/>
      <c r="V410" s="7"/>
      <c r="W410" s="7"/>
      <c r="X410" s="7"/>
      <c r="Y410" s="7"/>
      <c r="Z410" s="7"/>
      <c r="AA410" s="7"/>
      <c r="AB410" s="7"/>
      <c r="AC410" s="7"/>
      <c r="AD410" s="7"/>
      <c r="AE410" s="8"/>
      <c r="AF410" s="8"/>
      <c r="AG410" s="12"/>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12">
        <v>4050</v>
      </c>
      <c r="Q411" s="3"/>
      <c r="R411" s="3"/>
      <c r="S411" s="6"/>
      <c r="T411" s="7"/>
      <c r="U411" s="7"/>
      <c r="V411" s="7"/>
      <c r="W411" s="7"/>
      <c r="X411" s="7"/>
      <c r="Y411" s="7"/>
      <c r="Z411" s="7"/>
      <c r="AA411" s="7"/>
      <c r="AB411" s="7"/>
      <c r="AC411" s="7"/>
      <c r="AD411" s="7"/>
      <c r="AE411" s="8"/>
      <c r="AF411" s="8"/>
      <c r="AG411" s="12"/>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12">
        <v>3730</v>
      </c>
      <c r="Q412" s="3"/>
      <c r="R412" s="3"/>
      <c r="S412" s="6"/>
      <c r="T412" s="7"/>
      <c r="U412" s="7"/>
      <c r="V412" s="7"/>
      <c r="W412" s="7"/>
      <c r="X412" s="7"/>
      <c r="Y412" s="7"/>
      <c r="Z412" s="7"/>
      <c r="AA412" s="7"/>
      <c r="AB412" s="7"/>
      <c r="AC412" s="7"/>
      <c r="AD412" s="7"/>
      <c r="AE412" s="8"/>
      <c r="AF412" s="8"/>
      <c r="AG412" s="12"/>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12">
        <v>3311</v>
      </c>
      <c r="Q413" s="3"/>
      <c r="R413" s="3"/>
      <c r="S413" s="6"/>
      <c r="T413" s="7"/>
      <c r="U413" s="7"/>
      <c r="V413" s="7"/>
      <c r="W413" s="7"/>
      <c r="X413" s="7"/>
      <c r="Y413" s="7"/>
      <c r="Z413" s="7"/>
      <c r="AA413" s="7"/>
      <c r="AB413" s="7"/>
      <c r="AC413" s="7"/>
      <c r="AD413" s="7"/>
      <c r="AE413" s="8"/>
      <c r="AF413" s="8"/>
      <c r="AG413" s="12"/>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12">
        <v>3154</v>
      </c>
      <c r="Q414" s="3"/>
      <c r="R414" s="3"/>
      <c r="S414" s="6"/>
      <c r="T414" s="7"/>
      <c r="U414" s="7"/>
      <c r="V414" s="7"/>
      <c r="W414" s="7"/>
      <c r="X414" s="7"/>
      <c r="Y414" s="7"/>
      <c r="Z414" s="7"/>
      <c r="AA414" s="7"/>
      <c r="AB414" s="7"/>
      <c r="AC414" s="7"/>
      <c r="AD414" s="7"/>
      <c r="AE414" s="8"/>
      <c r="AF414" s="8"/>
      <c r="AG414" s="12"/>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12">
        <v>4551</v>
      </c>
      <c r="Q415" s="3"/>
      <c r="R415" s="3"/>
      <c r="S415" s="6"/>
      <c r="T415" s="7"/>
      <c r="U415" s="7"/>
      <c r="V415" s="7"/>
      <c r="W415" s="7"/>
      <c r="X415" s="7"/>
      <c r="Y415" s="7"/>
      <c r="Z415" s="7"/>
      <c r="AA415" s="7"/>
      <c r="AB415" s="7"/>
      <c r="AC415" s="7"/>
      <c r="AD415" s="7"/>
      <c r="AE415" s="8"/>
      <c r="AF415" s="8"/>
      <c r="AG415" s="12"/>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12">
        <v>4677</v>
      </c>
      <c r="Q416" s="3"/>
      <c r="R416" s="3"/>
      <c r="S416" s="6"/>
      <c r="T416" s="7"/>
      <c r="U416" s="7"/>
      <c r="V416" s="7"/>
      <c r="W416" s="7"/>
      <c r="X416" s="7"/>
      <c r="Y416" s="7"/>
      <c r="Z416" s="7"/>
      <c r="AA416" s="7"/>
      <c r="AB416" s="7"/>
      <c r="AC416" s="7"/>
      <c r="AD416" s="7"/>
      <c r="AE416" s="8"/>
      <c r="AF416" s="8"/>
      <c r="AG416" s="12"/>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12">
        <v>3944</v>
      </c>
      <c r="Q417" s="3"/>
      <c r="R417" s="3"/>
      <c r="S417" s="6"/>
      <c r="T417" s="7"/>
      <c r="U417" s="7"/>
      <c r="V417" s="7"/>
      <c r="W417" s="7"/>
      <c r="X417" s="7"/>
      <c r="Y417" s="7"/>
      <c r="Z417" s="7"/>
      <c r="AA417" s="7"/>
      <c r="AB417" s="7"/>
      <c r="AC417" s="7"/>
      <c r="AD417" s="7"/>
      <c r="AE417" s="8"/>
      <c r="AF417" s="8"/>
      <c r="AG417" s="12"/>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12">
        <v>4205</v>
      </c>
      <c r="Q418" s="3"/>
      <c r="R418" s="3"/>
      <c r="S418" s="6"/>
      <c r="T418" s="7"/>
      <c r="U418" s="7"/>
      <c r="V418" s="7"/>
      <c r="W418" s="7"/>
      <c r="X418" s="7"/>
      <c r="Y418" s="7"/>
      <c r="Z418" s="7"/>
      <c r="AA418" s="7"/>
      <c r="AB418" s="7"/>
      <c r="AC418" s="7"/>
      <c r="AD418" s="7"/>
      <c r="AE418" s="8"/>
      <c r="AF418" s="8"/>
      <c r="AG418" s="12"/>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12">
        <v>4300</v>
      </c>
      <c r="Q419" s="3"/>
      <c r="R419" s="3"/>
      <c r="S419" s="6"/>
      <c r="T419" s="7"/>
      <c r="U419" s="7"/>
      <c r="V419" s="7"/>
      <c r="W419" s="7"/>
      <c r="X419" s="7"/>
      <c r="Y419" s="7"/>
      <c r="Z419" s="7"/>
      <c r="AA419" s="7"/>
      <c r="AB419" s="7"/>
      <c r="AC419" s="7"/>
      <c r="AD419" s="7"/>
      <c r="AE419" s="8"/>
      <c r="AF419" s="8"/>
      <c r="AG419" s="12"/>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12">
        <v>4003</v>
      </c>
      <c r="Q420" s="3"/>
      <c r="R420" s="3"/>
      <c r="S420" s="6"/>
      <c r="T420" s="7"/>
      <c r="U420" s="7"/>
      <c r="V420" s="7"/>
      <c r="W420" s="7"/>
      <c r="X420" s="7"/>
      <c r="Y420" s="7"/>
      <c r="Z420" s="7"/>
      <c r="AA420" s="7"/>
      <c r="AB420" s="7"/>
      <c r="AC420" s="7"/>
      <c r="AD420" s="7"/>
      <c r="AE420" s="8"/>
      <c r="AF420" s="8"/>
      <c r="AG420" s="12"/>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12">
        <v>3718</v>
      </c>
      <c r="Q421" s="3"/>
      <c r="R421" s="3"/>
      <c r="S421" s="6"/>
      <c r="T421" s="7"/>
      <c r="U421" s="7"/>
      <c r="V421" s="7"/>
      <c r="W421" s="7"/>
      <c r="X421" s="7"/>
      <c r="Y421" s="7"/>
      <c r="Z421" s="7"/>
      <c r="AA421" s="7"/>
      <c r="AB421" s="7"/>
      <c r="AC421" s="7"/>
      <c r="AD421" s="7"/>
      <c r="AE421" s="8"/>
      <c r="AF421" s="8"/>
      <c r="AG421" s="12"/>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12">
        <v>3397</v>
      </c>
      <c r="Q422" s="3"/>
      <c r="R422" s="3"/>
      <c r="S422" s="6"/>
      <c r="T422" s="7"/>
      <c r="U422" s="7"/>
      <c r="V422" s="7"/>
      <c r="W422" s="7"/>
      <c r="X422" s="7"/>
      <c r="Y422" s="7"/>
      <c r="Z422" s="7"/>
      <c r="AA422" s="7"/>
      <c r="AB422" s="7"/>
      <c r="AC422" s="7"/>
      <c r="AD422" s="7"/>
      <c r="AE422" s="8"/>
      <c r="AF422" s="8"/>
      <c r="AG422" s="12"/>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12">
        <v>3808</v>
      </c>
      <c r="Q423" s="3"/>
      <c r="R423" s="3"/>
      <c r="S423" s="6"/>
      <c r="T423" s="7"/>
      <c r="U423" s="7"/>
      <c r="V423" s="7"/>
      <c r="W423" s="7"/>
      <c r="X423" s="7"/>
      <c r="Y423" s="7"/>
      <c r="Z423" s="7"/>
      <c r="AA423" s="7"/>
      <c r="AB423" s="7"/>
      <c r="AC423" s="7"/>
      <c r="AD423" s="7"/>
      <c r="AE423" s="8"/>
      <c r="AF423" s="8"/>
      <c r="AG423" s="12"/>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12">
        <v>3746</v>
      </c>
      <c r="Q424" s="3"/>
      <c r="R424" s="3"/>
      <c r="S424" s="6"/>
      <c r="T424" s="7"/>
      <c r="U424" s="7"/>
      <c r="V424" s="7"/>
      <c r="W424" s="7"/>
      <c r="X424" s="7"/>
      <c r="Y424" s="7"/>
      <c r="Z424" s="7"/>
      <c r="AA424" s="7"/>
      <c r="AB424" s="7"/>
      <c r="AC424" s="7"/>
      <c r="AD424" s="7"/>
      <c r="AE424" s="8"/>
      <c r="AF424" s="8"/>
      <c r="AG424" s="12"/>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12">
        <v>3906</v>
      </c>
      <c r="Q425" s="3"/>
      <c r="R425" s="3"/>
      <c r="S425" s="6"/>
      <c r="T425" s="7"/>
      <c r="U425" s="7"/>
      <c r="V425" s="7"/>
      <c r="W425" s="7"/>
      <c r="X425" s="7"/>
      <c r="Y425" s="7"/>
      <c r="Z425" s="7"/>
      <c r="AA425" s="7"/>
      <c r="AB425" s="7"/>
      <c r="AC425" s="7"/>
      <c r="AD425" s="7"/>
      <c r="AE425" s="8"/>
      <c r="AF425" s="8"/>
      <c r="AG425" s="12"/>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12">
        <v>3986</v>
      </c>
      <c r="Q426" s="3"/>
      <c r="R426" s="3"/>
      <c r="S426" s="6"/>
      <c r="T426" s="7"/>
      <c r="U426" s="7"/>
      <c r="V426" s="7"/>
      <c r="W426" s="7"/>
      <c r="X426" s="7"/>
      <c r="Y426" s="7"/>
      <c r="Z426" s="7"/>
      <c r="AA426" s="7"/>
      <c r="AB426" s="7"/>
      <c r="AC426" s="7"/>
      <c r="AD426" s="7"/>
      <c r="AE426" s="8"/>
      <c r="AF426" s="8"/>
      <c r="AG426" s="12"/>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12">
        <v>4393</v>
      </c>
      <c r="Q427" s="3"/>
      <c r="R427" s="3"/>
      <c r="S427" s="6"/>
      <c r="T427" s="7"/>
      <c r="U427" s="7"/>
      <c r="V427" s="7"/>
      <c r="W427" s="7"/>
      <c r="X427" s="7"/>
      <c r="Y427" s="7"/>
      <c r="Z427" s="7"/>
      <c r="AA427" s="7"/>
      <c r="AB427" s="7"/>
      <c r="AC427" s="7"/>
      <c r="AD427" s="7"/>
      <c r="AE427" s="8"/>
      <c r="AF427" s="8"/>
      <c r="AG427" s="12"/>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12">
        <v>6757</v>
      </c>
      <c r="Q428" s="3"/>
      <c r="R428" s="3"/>
      <c r="S428" s="6"/>
      <c r="T428" s="7"/>
      <c r="U428" s="7"/>
      <c r="V428" s="7"/>
      <c r="W428" s="7"/>
      <c r="X428" s="7"/>
      <c r="Y428" s="7"/>
      <c r="Z428" s="7"/>
      <c r="AA428" s="7"/>
      <c r="AB428" s="7"/>
      <c r="AC428" s="7"/>
      <c r="AD428" s="7"/>
      <c r="AE428" s="8"/>
      <c r="AF428" s="8"/>
      <c r="AG428" s="12"/>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12">
        <v>5285</v>
      </c>
      <c r="Q429" s="3"/>
      <c r="R429" s="3"/>
      <c r="S429" s="6"/>
      <c r="T429" s="7"/>
      <c r="U429" s="7"/>
      <c r="V429" s="7"/>
      <c r="W429" s="7"/>
      <c r="X429" s="7"/>
      <c r="Y429" s="7"/>
      <c r="Z429" s="7"/>
      <c r="AA429" s="7"/>
      <c r="AB429" s="7"/>
      <c r="AC429" s="7"/>
      <c r="AD429" s="7"/>
      <c r="AE429" s="8"/>
      <c r="AF429" s="8"/>
      <c r="AG429" s="12"/>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12">
        <v>6013</v>
      </c>
      <c r="Q430" s="3"/>
      <c r="R430" s="3"/>
      <c r="S430" s="6"/>
      <c r="T430" s="7"/>
      <c r="U430" s="7"/>
      <c r="V430" s="7"/>
      <c r="W430" s="7"/>
      <c r="X430" s="7"/>
      <c r="Y430" s="7"/>
      <c r="Z430" s="7"/>
      <c r="AA430" s="7"/>
      <c r="AB430" s="7"/>
      <c r="AC430" s="7"/>
      <c r="AD430" s="7"/>
      <c r="AE430" s="8"/>
      <c r="AF430" s="8"/>
      <c r="AG430" s="12"/>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12">
        <v>4767</v>
      </c>
      <c r="Q431" s="3"/>
      <c r="R431" s="3"/>
      <c r="S431" s="6"/>
      <c r="T431" s="7"/>
      <c r="U431" s="7"/>
      <c r="V431" s="7"/>
      <c r="W431" s="7"/>
      <c r="X431" s="7"/>
      <c r="Y431" s="7"/>
      <c r="Z431" s="7"/>
      <c r="AA431" s="7"/>
      <c r="AB431" s="7"/>
      <c r="AC431" s="7"/>
      <c r="AD431" s="7"/>
      <c r="AE431" s="8"/>
      <c r="AF431" s="8"/>
      <c r="AG431" s="12"/>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12">
        <v>4519</v>
      </c>
      <c r="Q432" s="3"/>
      <c r="R432" s="3"/>
      <c r="S432" s="6"/>
      <c r="T432" s="7"/>
      <c r="U432" s="7"/>
      <c r="V432" s="7"/>
      <c r="W432" s="7"/>
      <c r="X432" s="7"/>
      <c r="Y432" s="7"/>
      <c r="Z432" s="7"/>
      <c r="AA432" s="7"/>
      <c r="AB432" s="7"/>
      <c r="AC432" s="7"/>
      <c r="AD432" s="7"/>
      <c r="AE432" s="8"/>
      <c r="AF432" s="8"/>
      <c r="AG432" s="12"/>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12">
        <v>4167</v>
      </c>
      <c r="Q433" s="3"/>
      <c r="R433" s="3"/>
      <c r="S433" s="6"/>
      <c r="T433" s="7"/>
      <c r="U433" s="7"/>
      <c r="V433" s="7"/>
      <c r="W433" s="7"/>
      <c r="X433" s="7"/>
      <c r="Y433" s="7"/>
      <c r="Z433" s="7"/>
      <c r="AA433" s="7"/>
      <c r="AB433" s="7"/>
      <c r="AC433" s="7"/>
      <c r="AD433" s="7"/>
      <c r="AE433" s="8"/>
      <c r="AF433" s="8"/>
      <c r="AG433" s="12"/>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12">
        <v>4153</v>
      </c>
      <c r="Q434" s="3"/>
      <c r="R434" s="3"/>
      <c r="S434" s="6"/>
      <c r="T434" s="7"/>
      <c r="U434" s="7"/>
      <c r="V434" s="7"/>
      <c r="W434" s="7"/>
      <c r="X434" s="7"/>
      <c r="Y434" s="7"/>
      <c r="Z434" s="7"/>
      <c r="AA434" s="7"/>
      <c r="AB434" s="7"/>
      <c r="AC434" s="7"/>
      <c r="AD434" s="7"/>
      <c r="AE434" s="8"/>
      <c r="AF434" s="8"/>
      <c r="AG434" s="12"/>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12">
        <v>4379</v>
      </c>
      <c r="Q435" s="3"/>
      <c r="R435" s="3"/>
      <c r="S435" s="6"/>
      <c r="T435" s="7"/>
      <c r="U435" s="7"/>
      <c r="V435" s="7"/>
      <c r="W435" s="7"/>
      <c r="X435" s="7"/>
      <c r="Y435" s="7"/>
      <c r="Z435" s="7"/>
      <c r="AA435" s="7"/>
      <c r="AB435" s="7"/>
      <c r="AC435" s="7"/>
      <c r="AD435" s="7"/>
      <c r="AE435" s="8"/>
      <c r="AF435" s="8"/>
      <c r="AG435" s="12"/>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12">
        <v>4754</v>
      </c>
      <c r="Q436" s="3"/>
      <c r="R436" s="3"/>
      <c r="S436" s="6"/>
      <c r="T436" s="7"/>
      <c r="U436" s="7"/>
      <c r="V436" s="7"/>
      <c r="W436" s="7"/>
      <c r="X436" s="7"/>
      <c r="Y436" s="7"/>
      <c r="Z436" s="7"/>
      <c r="AA436" s="7"/>
      <c r="AB436" s="7"/>
      <c r="AC436" s="7"/>
      <c r="AD436" s="7"/>
      <c r="AE436" s="8"/>
      <c r="AF436" s="8"/>
      <c r="AG436" s="12"/>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12">
        <v>4779</v>
      </c>
      <c r="Q437" s="3"/>
      <c r="R437" s="3"/>
      <c r="S437" s="6"/>
      <c r="T437" s="7"/>
      <c r="U437" s="7"/>
      <c r="V437" s="7"/>
      <c r="W437" s="7"/>
      <c r="X437" s="7"/>
      <c r="Y437" s="7"/>
      <c r="Z437" s="7"/>
      <c r="AA437" s="7"/>
      <c r="AB437" s="7"/>
      <c r="AC437" s="7"/>
      <c r="AD437" s="7"/>
      <c r="AE437" s="8"/>
      <c r="AF437" s="8"/>
      <c r="AG437" s="12"/>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12">
        <v>4734</v>
      </c>
      <c r="Q438" s="3"/>
      <c r="R438" s="3"/>
      <c r="S438" s="6"/>
      <c r="T438" s="7"/>
      <c r="U438" s="7"/>
      <c r="V438" s="7"/>
      <c r="W438" s="7"/>
      <c r="X438" s="7"/>
      <c r="Y438" s="7"/>
      <c r="Z438" s="7"/>
      <c r="AA438" s="7"/>
      <c r="AB438" s="7"/>
      <c r="AC438" s="7"/>
      <c r="AD438" s="7"/>
      <c r="AE438" s="8"/>
      <c r="AF438" s="8"/>
      <c r="AG438" s="12"/>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12">
        <v>4433</v>
      </c>
      <c r="Q439" s="3"/>
      <c r="R439" s="3"/>
      <c r="S439" s="6"/>
      <c r="T439" s="7"/>
      <c r="U439" s="7"/>
      <c r="V439" s="7"/>
      <c r="W439" s="7"/>
      <c r="X439" s="7"/>
      <c r="Y439" s="7"/>
      <c r="Z439" s="7"/>
      <c r="AA439" s="7"/>
      <c r="AB439" s="7"/>
      <c r="AC439" s="7"/>
      <c r="AD439" s="7"/>
      <c r="AE439" s="8"/>
      <c r="AF439" s="8"/>
      <c r="AG439" s="12"/>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12">
        <v>5040</v>
      </c>
      <c r="Q440" s="3"/>
      <c r="R440" s="3"/>
      <c r="S440" s="6"/>
      <c r="T440" s="7"/>
      <c r="U440" s="7"/>
      <c r="V440" s="7"/>
      <c r="W440" s="7"/>
      <c r="X440" s="7"/>
      <c r="Y440" s="7"/>
      <c r="Z440" s="7"/>
      <c r="AA440" s="7"/>
      <c r="AB440" s="7"/>
      <c r="AC440" s="7"/>
      <c r="AD440" s="7"/>
      <c r="AE440" s="8"/>
      <c r="AF440" s="8"/>
      <c r="AG440" s="12"/>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12">
        <v>6141</v>
      </c>
      <c r="Q441" s="3"/>
      <c r="R441" s="3"/>
      <c r="S441" s="6"/>
      <c r="T441" s="7"/>
      <c r="U441" s="7"/>
      <c r="V441" s="7"/>
      <c r="W441" s="7"/>
      <c r="X441" s="7"/>
      <c r="Y441" s="7"/>
      <c r="Z441" s="7"/>
      <c r="AA441" s="7"/>
      <c r="AB441" s="7"/>
      <c r="AC441" s="7"/>
      <c r="AD441" s="7"/>
      <c r="AE441" s="8"/>
      <c r="AF441" s="8"/>
      <c r="AG441" s="12"/>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12">
        <v>5101</v>
      </c>
      <c r="Q442" s="3"/>
      <c r="R442" s="3"/>
      <c r="S442" s="6"/>
      <c r="T442" s="7"/>
      <c r="U442" s="7"/>
      <c r="V442" s="7"/>
      <c r="W442" s="7"/>
      <c r="X442" s="7"/>
      <c r="Y442" s="7"/>
      <c r="Z442" s="7"/>
      <c r="AA442" s="7"/>
      <c r="AB442" s="7"/>
      <c r="AC442" s="7"/>
      <c r="AD442" s="7"/>
      <c r="AE442" s="8"/>
      <c r="AF442" s="8"/>
      <c r="AG442" s="12"/>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12">
        <v>4931</v>
      </c>
      <c r="Q443" s="3"/>
      <c r="R443" s="3"/>
      <c r="S443" s="6"/>
      <c r="T443" s="7"/>
      <c r="U443" s="7"/>
      <c r="V443" s="7"/>
      <c r="W443" s="7"/>
      <c r="X443" s="7"/>
      <c r="Y443" s="7"/>
      <c r="Z443" s="7"/>
      <c r="AA443" s="7"/>
      <c r="AB443" s="7"/>
      <c r="AC443" s="7"/>
      <c r="AD443" s="7"/>
      <c r="AE443" s="8"/>
      <c r="AF443" s="8"/>
      <c r="AG443" s="12"/>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12">
        <v>4283</v>
      </c>
      <c r="Q444" s="3"/>
      <c r="R444" s="3"/>
      <c r="S444" s="6"/>
      <c r="T444" s="7"/>
      <c r="U444" s="7"/>
      <c r="V444" s="7"/>
      <c r="W444" s="7"/>
      <c r="X444" s="7"/>
      <c r="Y444" s="7"/>
      <c r="Z444" s="7"/>
      <c r="AA444" s="7"/>
      <c r="AB444" s="7"/>
      <c r="AC444" s="7"/>
      <c r="AD444" s="7"/>
      <c r="AE444" s="8"/>
      <c r="AF444" s="8"/>
      <c r="AG444" s="12"/>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12">
        <v>4507</v>
      </c>
      <c r="Q445" s="3"/>
      <c r="R445" s="3"/>
      <c r="S445" s="6"/>
      <c r="T445" s="7"/>
      <c r="U445" s="7"/>
      <c r="V445" s="7"/>
      <c r="W445" s="7"/>
      <c r="X445" s="7"/>
      <c r="Y445" s="7"/>
      <c r="Z445" s="7"/>
      <c r="AA445" s="7"/>
      <c r="AB445" s="7"/>
      <c r="AC445" s="7"/>
      <c r="AD445" s="7"/>
      <c r="AE445" s="8"/>
      <c r="AF445" s="8"/>
      <c r="AG445" s="12"/>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12">
        <v>4230</v>
      </c>
      <c r="Q446" s="3"/>
      <c r="R446" s="3"/>
      <c r="S446" s="6"/>
      <c r="T446" s="7"/>
      <c r="U446" s="7"/>
      <c r="V446" s="7"/>
      <c r="W446" s="7"/>
      <c r="X446" s="7"/>
      <c r="Y446" s="7"/>
      <c r="Z446" s="7"/>
      <c r="AA446" s="7"/>
      <c r="AB446" s="7"/>
      <c r="AC446" s="7"/>
      <c r="AD446" s="7"/>
      <c r="AE446" s="8"/>
      <c r="AF446" s="8"/>
      <c r="AG446" s="12"/>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12">
        <v>3985</v>
      </c>
      <c r="Q447" s="3"/>
      <c r="R447" s="3"/>
      <c r="S447" s="6"/>
      <c r="T447" s="7"/>
      <c r="U447" s="7"/>
      <c r="V447" s="7"/>
      <c r="W447" s="7"/>
      <c r="X447" s="7"/>
      <c r="Y447" s="7"/>
      <c r="Z447" s="7"/>
      <c r="AA447" s="7"/>
      <c r="AB447" s="7"/>
      <c r="AC447" s="7"/>
      <c r="AD447" s="7"/>
      <c r="AE447" s="8"/>
      <c r="AF447" s="8"/>
      <c r="AG447" s="12"/>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12">
        <v>3772</v>
      </c>
      <c r="Q448" s="3"/>
      <c r="R448" s="3"/>
      <c r="S448" s="6"/>
      <c r="T448" s="7"/>
      <c r="U448" s="7"/>
      <c r="V448" s="7"/>
      <c r="W448" s="7"/>
      <c r="X448" s="7"/>
      <c r="Y448" s="7"/>
      <c r="Z448" s="7"/>
      <c r="AA448" s="7"/>
      <c r="AB448" s="7"/>
      <c r="AC448" s="7"/>
      <c r="AD448" s="7"/>
      <c r="AE448" s="8"/>
      <c r="AF448" s="8"/>
      <c r="AG448" s="12"/>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12">
        <v>3949</v>
      </c>
      <c r="Q449" s="3"/>
      <c r="R449" s="3"/>
      <c r="S449" s="6"/>
      <c r="T449" s="7"/>
      <c r="U449" s="7"/>
      <c r="V449" s="7"/>
      <c r="W449" s="7"/>
      <c r="X449" s="7"/>
      <c r="Y449" s="7"/>
      <c r="Z449" s="7"/>
      <c r="AA449" s="7"/>
      <c r="AB449" s="7"/>
      <c r="AC449" s="7"/>
      <c r="AD449" s="7"/>
      <c r="AE449" s="8"/>
      <c r="AF449" s="8"/>
      <c r="AG449" s="12"/>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12">
        <v>3411</v>
      </c>
      <c r="Q450" s="3"/>
      <c r="R450" s="3"/>
      <c r="S450" s="6"/>
      <c r="T450" s="7"/>
      <c r="U450" s="7"/>
      <c r="V450" s="7"/>
      <c r="W450" s="7"/>
      <c r="X450" s="7"/>
      <c r="Y450" s="7"/>
      <c r="Z450" s="7"/>
      <c r="AA450" s="7"/>
      <c r="AB450" s="7"/>
      <c r="AC450" s="7"/>
      <c r="AD450" s="7"/>
      <c r="AE450" s="8"/>
      <c r="AF450" s="8"/>
      <c r="AG450" s="12"/>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12">
        <v>3800</v>
      </c>
      <c r="Q451" s="3"/>
      <c r="R451" s="3"/>
      <c r="S451" s="6"/>
      <c r="T451" s="7"/>
      <c r="U451" s="7"/>
      <c r="V451" s="7"/>
      <c r="W451" s="7"/>
      <c r="X451" s="7"/>
      <c r="Y451" s="7"/>
      <c r="Z451" s="7"/>
      <c r="AA451" s="7"/>
      <c r="AB451" s="7"/>
      <c r="AC451" s="7"/>
      <c r="AD451" s="7"/>
      <c r="AE451" s="8"/>
      <c r="AF451" s="8"/>
      <c r="AG451" s="12"/>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12">
        <v>3696</v>
      </c>
      <c r="Q452" s="3"/>
      <c r="R452" s="3"/>
      <c r="S452" s="6"/>
      <c r="T452" s="7"/>
      <c r="U452" s="7"/>
      <c r="V452" s="7"/>
      <c r="W452" s="7"/>
      <c r="X452" s="7"/>
      <c r="Y452" s="7"/>
      <c r="Z452" s="7"/>
      <c r="AA452" s="7"/>
      <c r="AB452" s="7"/>
      <c r="AC452" s="7"/>
      <c r="AD452" s="7"/>
      <c r="AE452" s="8"/>
      <c r="AF452" s="8"/>
      <c r="AG452" s="12"/>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12">
        <v>3717</v>
      </c>
      <c r="Q453" s="3"/>
      <c r="R453" s="3"/>
      <c r="S453" s="6"/>
      <c r="T453" s="7"/>
      <c r="U453" s="7"/>
      <c r="V453" s="7"/>
      <c r="W453" s="7"/>
      <c r="X453" s="7"/>
      <c r="Y453" s="7"/>
      <c r="Z453" s="7"/>
      <c r="AA453" s="7"/>
      <c r="AB453" s="7"/>
      <c r="AC453" s="7"/>
      <c r="AD453" s="7"/>
      <c r="AE453" s="8"/>
      <c r="AF453" s="8"/>
      <c r="AG453" s="12"/>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12">
        <v>4411</v>
      </c>
      <c r="Q454" s="3"/>
      <c r="R454" s="3"/>
      <c r="S454" s="6"/>
      <c r="T454" s="7"/>
      <c r="U454" s="7"/>
      <c r="V454" s="7"/>
      <c r="W454" s="7"/>
      <c r="X454" s="7"/>
      <c r="Y454" s="7"/>
      <c r="Z454" s="7"/>
      <c r="AA454" s="7"/>
      <c r="AB454" s="7"/>
      <c r="AC454" s="7"/>
      <c r="AD454" s="7"/>
      <c r="AE454" s="8"/>
      <c r="AF454" s="8"/>
      <c r="AG454" s="12"/>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12">
        <v>3822</v>
      </c>
      <c r="Q455" s="3"/>
      <c r="R455" s="3"/>
      <c r="S455" s="6"/>
      <c r="T455" s="7"/>
      <c r="U455" s="7"/>
      <c r="V455" s="7"/>
      <c r="W455" s="7"/>
      <c r="X455" s="7"/>
      <c r="Y455" s="7"/>
      <c r="Z455" s="7"/>
      <c r="AA455" s="7"/>
      <c r="AB455" s="7"/>
      <c r="AC455" s="7"/>
      <c r="AD455" s="7"/>
      <c r="AE455" s="8"/>
      <c r="AF455" s="8"/>
      <c r="AG455" s="12"/>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12">
        <v>4084</v>
      </c>
      <c r="Q456" s="3"/>
      <c r="R456" s="3"/>
      <c r="S456" s="6"/>
      <c r="T456" s="7"/>
      <c r="U456" s="7"/>
      <c r="V456" s="7"/>
      <c r="W456" s="7"/>
      <c r="X456" s="7"/>
      <c r="Y456" s="7"/>
      <c r="Z456" s="7"/>
      <c r="AA456" s="7"/>
      <c r="AB456" s="7"/>
      <c r="AC456" s="7"/>
      <c r="AD456" s="7"/>
      <c r="AE456" s="8"/>
      <c r="AF456" s="8"/>
      <c r="AG456" s="12"/>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12">
        <v>3760</v>
      </c>
      <c r="Q457" s="3"/>
      <c r="R457" s="3"/>
      <c r="S457" s="6"/>
      <c r="T457" s="7"/>
      <c r="U457" s="7"/>
      <c r="V457" s="7"/>
      <c r="W457" s="7"/>
      <c r="X457" s="7"/>
      <c r="Y457" s="7"/>
      <c r="Z457" s="7"/>
      <c r="AA457" s="7"/>
      <c r="AB457" s="7"/>
      <c r="AC457" s="7"/>
      <c r="AD457" s="7"/>
      <c r="AE457" s="8"/>
      <c r="AF457" s="8"/>
      <c r="AG457" s="12"/>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12">
        <v>4159</v>
      </c>
      <c r="Q458" s="3"/>
      <c r="R458" s="3"/>
      <c r="S458" s="6"/>
      <c r="T458" s="7"/>
      <c r="U458" s="7"/>
      <c r="V458" s="7"/>
      <c r="W458" s="7"/>
      <c r="X458" s="7"/>
      <c r="Y458" s="7"/>
      <c r="Z458" s="7"/>
      <c r="AA458" s="7"/>
      <c r="AB458" s="7"/>
      <c r="AC458" s="7"/>
      <c r="AD458" s="7"/>
      <c r="AE458" s="8"/>
      <c r="AF458" s="8"/>
      <c r="AG458" s="12"/>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12">
        <v>3259</v>
      </c>
      <c r="Q459" s="3"/>
      <c r="R459" s="3"/>
      <c r="S459" s="6"/>
      <c r="T459" s="7"/>
      <c r="U459" s="7"/>
      <c r="V459" s="7"/>
      <c r="W459" s="7"/>
      <c r="X459" s="7"/>
      <c r="Y459" s="7"/>
      <c r="Z459" s="7"/>
      <c r="AA459" s="7"/>
      <c r="AB459" s="7"/>
      <c r="AC459" s="7"/>
      <c r="AD459" s="7"/>
      <c r="AE459" s="8"/>
      <c r="AF459" s="8"/>
      <c r="AG459" s="12"/>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12">
        <v>4217</v>
      </c>
      <c r="Q460" s="3"/>
      <c r="R460" s="3"/>
      <c r="S460" s="6"/>
      <c r="T460" s="7"/>
      <c r="U460" s="7"/>
      <c r="V460" s="7"/>
      <c r="W460" s="7"/>
      <c r="X460" s="7"/>
      <c r="Y460" s="7"/>
      <c r="Z460" s="7"/>
      <c r="AA460" s="7"/>
      <c r="AB460" s="7"/>
      <c r="AC460" s="7"/>
      <c r="AD460" s="7"/>
      <c r="AE460" s="8"/>
      <c r="AF460" s="8"/>
      <c r="AG460" s="12"/>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12">
        <v>2675</v>
      </c>
      <c r="Q461" s="3"/>
      <c r="R461" s="3"/>
      <c r="S461" s="6"/>
      <c r="T461" s="7"/>
      <c r="U461" s="7"/>
      <c r="V461" s="7"/>
      <c r="W461" s="7"/>
      <c r="X461" s="7"/>
      <c r="Y461" s="7"/>
      <c r="Z461" s="7"/>
      <c r="AA461" s="7"/>
      <c r="AB461" s="7"/>
      <c r="AC461" s="7"/>
      <c r="AD461" s="7"/>
      <c r="AE461" s="8"/>
      <c r="AF461" s="8"/>
      <c r="AG461" s="12"/>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12">
        <v>4047</v>
      </c>
      <c r="Q462" s="3"/>
      <c r="R462" s="3"/>
      <c r="S462" s="6"/>
      <c r="T462" s="7"/>
      <c r="U462" s="7"/>
      <c r="V462" s="7"/>
      <c r="W462" s="7"/>
      <c r="X462" s="7"/>
      <c r="Y462" s="7"/>
      <c r="Z462" s="7"/>
      <c r="AA462" s="7"/>
      <c r="AB462" s="7"/>
      <c r="AC462" s="7"/>
      <c r="AD462" s="7"/>
      <c r="AE462" s="8"/>
      <c r="AF462" s="8"/>
      <c r="AG462" s="12"/>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12">
        <v>3886</v>
      </c>
      <c r="Q463" s="3"/>
      <c r="R463" s="3"/>
      <c r="S463" s="6"/>
      <c r="T463" s="7"/>
      <c r="U463" s="7"/>
      <c r="V463" s="7"/>
      <c r="W463" s="7"/>
      <c r="X463" s="7"/>
      <c r="Y463" s="7"/>
      <c r="Z463" s="7"/>
      <c r="AA463" s="7"/>
      <c r="AB463" s="7"/>
      <c r="AC463" s="7"/>
      <c r="AD463" s="7"/>
      <c r="AE463" s="8"/>
      <c r="AF463" s="8"/>
      <c r="AG463" s="12"/>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12">
        <v>3619</v>
      </c>
      <c r="Q464" s="3"/>
      <c r="R464" s="3"/>
      <c r="S464" s="6"/>
      <c r="T464" s="7"/>
      <c r="U464" s="7"/>
      <c r="V464" s="7"/>
      <c r="W464" s="7"/>
      <c r="X464" s="7"/>
      <c r="Y464" s="7"/>
      <c r="Z464" s="7"/>
      <c r="AA464" s="7"/>
      <c r="AB464" s="7"/>
      <c r="AC464" s="7"/>
      <c r="AD464" s="7"/>
      <c r="AE464" s="8"/>
      <c r="AF464" s="8"/>
      <c r="AG464" s="12"/>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12">
        <v>3299</v>
      </c>
      <c r="Q465" s="3"/>
      <c r="R465" s="3"/>
      <c r="S465" s="6"/>
      <c r="T465" s="7"/>
      <c r="U465" s="7"/>
      <c r="V465" s="7"/>
      <c r="W465" s="7"/>
      <c r="X465" s="7"/>
      <c r="Y465" s="7"/>
      <c r="Z465" s="7"/>
      <c r="AA465" s="7"/>
      <c r="AB465" s="7"/>
      <c r="AC465" s="7"/>
      <c r="AD465" s="7"/>
      <c r="AE465" s="8"/>
      <c r="AF465" s="8"/>
      <c r="AG465" s="12"/>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12">
        <v>2787</v>
      </c>
      <c r="Q466" s="3"/>
      <c r="R466" s="3"/>
      <c r="S466" s="6"/>
      <c r="T466" s="7"/>
      <c r="U466" s="7"/>
      <c r="V466" s="7"/>
      <c r="W466" s="7"/>
      <c r="X466" s="7"/>
      <c r="Y466" s="7"/>
      <c r="Z466" s="7"/>
      <c r="AA466" s="7"/>
      <c r="AB466" s="7"/>
      <c r="AC466" s="7"/>
      <c r="AD466" s="7"/>
      <c r="AE466" s="8"/>
      <c r="AF466" s="8"/>
      <c r="AG466" s="12"/>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12">
        <v>3626</v>
      </c>
      <c r="Q467" s="3"/>
      <c r="R467" s="3"/>
      <c r="S467" s="6"/>
      <c r="T467" s="7"/>
      <c r="U467" s="7"/>
      <c r="V467" s="7"/>
      <c r="W467" s="7"/>
      <c r="X467" s="7"/>
      <c r="Y467" s="7"/>
      <c r="Z467" s="7"/>
      <c r="AA467" s="7"/>
      <c r="AB467" s="7"/>
      <c r="AC467" s="7"/>
      <c r="AD467" s="7"/>
      <c r="AE467" s="8"/>
      <c r="AF467" s="8"/>
      <c r="AG467" s="12"/>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12">
        <v>4671</v>
      </c>
      <c r="Q468" s="3"/>
      <c r="R468" s="3"/>
      <c r="S468" s="6"/>
      <c r="T468" s="7"/>
      <c r="U468" s="7"/>
      <c r="V468" s="7"/>
      <c r="W468" s="7"/>
      <c r="X468" s="7"/>
      <c r="Y468" s="7"/>
      <c r="Z468" s="7"/>
      <c r="AA468" s="7"/>
      <c r="AB468" s="7"/>
      <c r="AC468" s="7"/>
      <c r="AD468" s="7"/>
      <c r="AE468" s="8"/>
      <c r="AF468" s="8"/>
      <c r="AG468" s="12"/>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12">
        <v>3614</v>
      </c>
      <c r="Q469" s="3"/>
      <c r="R469" s="3"/>
      <c r="S469" s="6"/>
      <c r="T469" s="7"/>
      <c r="U469" s="7"/>
      <c r="V469" s="7"/>
      <c r="W469" s="7"/>
      <c r="X469" s="7"/>
      <c r="Y469" s="7"/>
      <c r="Z469" s="7"/>
      <c r="AA469" s="7"/>
      <c r="AB469" s="7"/>
      <c r="AC469" s="7"/>
      <c r="AD469" s="7"/>
      <c r="AE469" s="8"/>
      <c r="AF469" s="8"/>
      <c r="AG469" s="12"/>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12">
        <v>4154</v>
      </c>
      <c r="Q470" s="3"/>
      <c r="R470" s="3"/>
      <c r="S470" s="6"/>
      <c r="T470" s="7"/>
      <c r="U470" s="7"/>
      <c r="V470" s="7"/>
      <c r="W470" s="7"/>
      <c r="X470" s="7"/>
      <c r="Y470" s="7"/>
      <c r="Z470" s="7"/>
      <c r="AA470" s="7"/>
      <c r="AB470" s="7"/>
      <c r="AC470" s="7"/>
      <c r="AD470" s="7"/>
      <c r="AE470" s="8"/>
      <c r="AF470" s="8"/>
      <c r="AG470" s="12"/>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12">
        <v>4071</v>
      </c>
      <c r="Q471" s="3"/>
      <c r="R471" s="3"/>
      <c r="S471" s="6"/>
      <c r="T471" s="7"/>
      <c r="U471" s="7"/>
      <c r="V471" s="7"/>
      <c r="W471" s="7"/>
      <c r="X471" s="7"/>
      <c r="Y471" s="7"/>
      <c r="Z471" s="7"/>
      <c r="AA471" s="7"/>
      <c r="AB471" s="7"/>
      <c r="AC471" s="7"/>
      <c r="AD471" s="7"/>
      <c r="AE471" s="8"/>
      <c r="AF471" s="8"/>
      <c r="AG471" s="12"/>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12">
        <v>3935</v>
      </c>
      <c r="Q472" s="3"/>
      <c r="R472" s="3"/>
      <c r="S472" s="6"/>
      <c r="T472" s="7"/>
      <c r="U472" s="7"/>
      <c r="V472" s="7"/>
      <c r="W472" s="7"/>
      <c r="X472" s="7"/>
      <c r="Y472" s="7"/>
      <c r="Z472" s="7"/>
      <c r="AA472" s="7"/>
      <c r="AB472" s="7"/>
      <c r="AC472" s="7"/>
      <c r="AD472" s="7"/>
      <c r="AE472" s="8"/>
      <c r="AF472" s="8"/>
      <c r="AG472" s="12"/>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12">
        <v>3454</v>
      </c>
      <c r="Q473" s="3"/>
      <c r="R473" s="3"/>
      <c r="S473" s="6"/>
      <c r="T473" s="7"/>
      <c r="U473" s="7"/>
      <c r="V473" s="7"/>
      <c r="W473" s="7"/>
      <c r="X473" s="7"/>
      <c r="Y473" s="7"/>
      <c r="Z473" s="7"/>
      <c r="AA473" s="7"/>
      <c r="AB473" s="7"/>
      <c r="AC473" s="7"/>
      <c r="AD473" s="7"/>
      <c r="AE473" s="8"/>
      <c r="AF473" s="8"/>
      <c r="AG473" s="12"/>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12">
        <v>3270</v>
      </c>
      <c r="Q474" s="3"/>
      <c r="R474" s="3"/>
      <c r="S474" s="6"/>
      <c r="T474" s="7"/>
      <c r="U474" s="7"/>
      <c r="V474" s="7"/>
      <c r="W474" s="7"/>
      <c r="X474" s="7"/>
      <c r="Y474" s="7"/>
      <c r="Z474" s="7"/>
      <c r="AA474" s="7"/>
      <c r="AB474" s="7"/>
      <c r="AC474" s="7"/>
      <c r="AD474" s="7"/>
      <c r="AE474" s="8"/>
      <c r="AF474" s="8"/>
      <c r="AG474" s="12"/>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12">
        <v>3641</v>
      </c>
      <c r="Q475" s="3"/>
      <c r="R475" s="3"/>
      <c r="S475" s="6"/>
      <c r="T475" s="7"/>
      <c r="U475" s="7"/>
      <c r="V475" s="7"/>
      <c r="W475" s="7"/>
      <c r="X475" s="7"/>
      <c r="Y475" s="7"/>
      <c r="Z475" s="7"/>
      <c r="AA475" s="7"/>
      <c r="AB475" s="7"/>
      <c r="AC475" s="7"/>
      <c r="AD475" s="7"/>
      <c r="AE475" s="8"/>
      <c r="AF475" s="8"/>
      <c r="AG475" s="12"/>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12">
        <v>3856</v>
      </c>
      <c r="Q476" s="3"/>
      <c r="R476" s="3"/>
      <c r="S476" s="6"/>
      <c r="T476" s="7"/>
      <c r="U476" s="7"/>
      <c r="V476" s="7"/>
      <c r="W476" s="7"/>
      <c r="X476" s="7"/>
      <c r="Y476" s="7"/>
      <c r="Z476" s="7"/>
      <c r="AA476" s="7"/>
      <c r="AB476" s="7"/>
      <c r="AC476" s="7"/>
      <c r="AD476" s="7"/>
      <c r="AE476" s="8"/>
      <c r="AF476" s="8"/>
      <c r="AG476" s="12"/>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12">
        <v>3688</v>
      </c>
      <c r="Q477" s="3"/>
      <c r="R477" s="3"/>
      <c r="S477" s="6"/>
      <c r="T477" s="7"/>
      <c r="U477" s="7"/>
      <c r="V477" s="7"/>
      <c r="W477" s="7"/>
      <c r="X477" s="7"/>
      <c r="Y477" s="7"/>
      <c r="Z477" s="7"/>
      <c r="AA477" s="7"/>
      <c r="AB477" s="7"/>
      <c r="AC477" s="7"/>
      <c r="AD477" s="7"/>
      <c r="AE477" s="8"/>
      <c r="AF477" s="8"/>
      <c r="AG477" s="12"/>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12">
        <v>3927</v>
      </c>
      <c r="Q478" s="3"/>
      <c r="R478" s="3"/>
      <c r="S478" s="6"/>
      <c r="T478" s="7"/>
      <c r="U478" s="7"/>
      <c r="V478" s="7"/>
      <c r="W478" s="7"/>
      <c r="X478" s="7"/>
      <c r="Y478" s="7"/>
      <c r="Z478" s="7"/>
      <c r="AA478" s="7"/>
      <c r="AB478" s="7"/>
      <c r="AC478" s="7"/>
      <c r="AD478" s="7"/>
      <c r="AE478" s="8"/>
      <c r="AF478" s="8"/>
      <c r="AG478" s="12"/>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12">
        <v>3869</v>
      </c>
      <c r="Q479" s="3"/>
      <c r="R479" s="3"/>
      <c r="S479" s="6"/>
      <c r="T479" s="7"/>
      <c r="U479" s="7"/>
      <c r="V479" s="7"/>
      <c r="W479" s="7"/>
      <c r="X479" s="7"/>
      <c r="Y479" s="7"/>
      <c r="Z479" s="7"/>
      <c r="AA479" s="7"/>
      <c r="AB479" s="7"/>
      <c r="AC479" s="7"/>
      <c r="AD479" s="7"/>
      <c r="AE479" s="8"/>
      <c r="AF479" s="8"/>
      <c r="AG479" s="12"/>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12">
        <v>6215</v>
      </c>
      <c r="Q480" s="3"/>
      <c r="R480" s="3"/>
      <c r="S480" s="6"/>
      <c r="T480" s="7"/>
      <c r="U480" s="7"/>
      <c r="V480" s="7"/>
      <c r="W480" s="7"/>
      <c r="X480" s="7"/>
      <c r="Y480" s="7"/>
      <c r="Z480" s="7"/>
      <c r="AA480" s="7"/>
      <c r="AB480" s="7"/>
      <c r="AC480" s="7"/>
      <c r="AD480" s="7"/>
      <c r="AE480" s="8"/>
      <c r="AF480" s="8"/>
      <c r="AG480" s="12"/>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12">
        <v>5935</v>
      </c>
      <c r="Q481" s="3"/>
      <c r="R481" s="3"/>
      <c r="S481" s="6"/>
      <c r="T481" s="7"/>
      <c r="U481" s="7"/>
      <c r="V481" s="7"/>
      <c r="W481" s="7"/>
      <c r="X481" s="7"/>
      <c r="Y481" s="7"/>
      <c r="Z481" s="7"/>
      <c r="AA481" s="7"/>
      <c r="AB481" s="7"/>
      <c r="AC481" s="7"/>
      <c r="AD481" s="7"/>
      <c r="AE481" s="8"/>
      <c r="AF481" s="8"/>
      <c r="AG481" s="12"/>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12">
        <v>5981</v>
      </c>
      <c r="Q482" s="3"/>
      <c r="R482" s="3"/>
      <c r="S482" s="6"/>
      <c r="T482" s="7"/>
      <c r="U482" s="7"/>
      <c r="V482" s="7"/>
      <c r="W482" s="7"/>
      <c r="X482" s="7"/>
      <c r="Y482" s="7"/>
      <c r="Z482" s="7"/>
      <c r="AA482" s="7"/>
      <c r="AB482" s="7"/>
      <c r="AC482" s="7"/>
      <c r="AD482" s="7"/>
      <c r="AE482" s="8"/>
      <c r="AF482" s="8"/>
      <c r="AG482" s="12"/>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12">
        <v>4510</v>
      </c>
      <c r="Q483" s="3"/>
      <c r="R483" s="3"/>
      <c r="S483" s="6"/>
      <c r="T483" s="7"/>
      <c r="U483" s="7"/>
      <c r="V483" s="7"/>
      <c r="W483" s="7"/>
      <c r="X483" s="7"/>
      <c r="Y483" s="7"/>
      <c r="Z483" s="7"/>
      <c r="AA483" s="7"/>
      <c r="AB483" s="7"/>
      <c r="AC483" s="7"/>
      <c r="AD483" s="7"/>
      <c r="AE483" s="8"/>
      <c r="AF483" s="8"/>
      <c r="AG483" s="12"/>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12">
        <v>4660</v>
      </c>
      <c r="Q484" s="3"/>
      <c r="R484" s="3"/>
      <c r="S484" s="6"/>
      <c r="T484" s="7"/>
      <c r="U484" s="7"/>
      <c r="V484" s="7"/>
      <c r="W484" s="7"/>
      <c r="X484" s="7"/>
      <c r="Y484" s="7"/>
      <c r="Z484" s="7"/>
      <c r="AA484" s="7"/>
      <c r="AB484" s="7"/>
      <c r="AC484" s="7"/>
      <c r="AD484" s="7"/>
      <c r="AE484" s="8"/>
      <c r="AF484" s="8"/>
      <c r="AG484" s="12"/>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12">
        <v>4148</v>
      </c>
      <c r="Q485" s="3"/>
      <c r="R485" s="3"/>
      <c r="S485" s="6"/>
      <c r="T485" s="7"/>
      <c r="U485" s="7"/>
      <c r="V485" s="7"/>
      <c r="W485" s="7"/>
      <c r="X485" s="7"/>
      <c r="Y485" s="7"/>
      <c r="Z485" s="7"/>
      <c r="AA485" s="7"/>
      <c r="AB485" s="7"/>
      <c r="AC485" s="7"/>
      <c r="AD485" s="7"/>
      <c r="AE485" s="8"/>
      <c r="AF485" s="8"/>
      <c r="AG485" s="12"/>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12">
        <v>4409</v>
      </c>
      <c r="Q486" s="3"/>
      <c r="R486" s="3"/>
      <c r="S486" s="6"/>
      <c r="T486" s="7"/>
      <c r="U486" s="7"/>
      <c r="V486" s="7"/>
      <c r="W486" s="7"/>
      <c r="X486" s="7"/>
      <c r="Y486" s="7"/>
      <c r="Z486" s="7"/>
      <c r="AA486" s="7"/>
      <c r="AB486" s="7"/>
      <c r="AC486" s="7"/>
      <c r="AD486" s="7"/>
      <c r="AE486" s="8"/>
      <c r="AF486" s="8"/>
      <c r="AG486" s="12"/>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12">
        <v>4443</v>
      </c>
      <c r="Q487" s="3"/>
      <c r="R487" s="3"/>
      <c r="S487" s="6"/>
      <c r="T487" s="7"/>
      <c r="U487" s="7"/>
      <c r="V487" s="7"/>
      <c r="W487" s="7"/>
      <c r="X487" s="7"/>
      <c r="Y487" s="7"/>
      <c r="Z487" s="7"/>
      <c r="AA487" s="7"/>
      <c r="AB487" s="7"/>
      <c r="AC487" s="7"/>
      <c r="AD487" s="7"/>
      <c r="AE487" s="8"/>
      <c r="AF487" s="8"/>
      <c r="AG487" s="12"/>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12">
        <v>4300</v>
      </c>
      <c r="Q488" s="3"/>
      <c r="R488" s="3"/>
      <c r="S488" s="6"/>
      <c r="T488" s="7"/>
      <c r="U488" s="7"/>
      <c r="V488" s="7"/>
      <c r="W488" s="7"/>
      <c r="X488" s="7"/>
      <c r="Y488" s="7"/>
      <c r="Z488" s="7"/>
      <c r="AA488" s="7"/>
      <c r="AB488" s="7"/>
      <c r="AC488" s="7"/>
      <c r="AD488" s="7"/>
      <c r="AE488" s="8"/>
      <c r="AF488" s="8"/>
      <c r="AG488" s="12"/>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12">
        <v>4650</v>
      </c>
      <c r="Q489" s="3"/>
      <c r="R489" s="3"/>
      <c r="S489" s="6"/>
      <c r="T489" s="7"/>
      <c r="U489" s="7"/>
      <c r="V489" s="7"/>
      <c r="W489" s="7"/>
      <c r="X489" s="7"/>
      <c r="Y489" s="7"/>
      <c r="Z489" s="7"/>
      <c r="AA489" s="7"/>
      <c r="AB489" s="7"/>
      <c r="AC489" s="7"/>
      <c r="AD489" s="7"/>
      <c r="AE489" s="8"/>
      <c r="AF489" s="8"/>
      <c r="AG489" s="12"/>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12">
        <v>4298</v>
      </c>
      <c r="Q490" s="3"/>
      <c r="R490" s="3"/>
      <c r="S490" s="6"/>
      <c r="T490" s="7"/>
      <c r="U490" s="7"/>
      <c r="V490" s="7"/>
      <c r="W490" s="7"/>
      <c r="X490" s="7"/>
      <c r="Y490" s="7"/>
      <c r="Z490" s="7"/>
      <c r="AA490" s="7"/>
      <c r="AB490" s="7"/>
      <c r="AC490" s="7"/>
      <c r="AD490" s="7"/>
      <c r="AE490" s="8"/>
      <c r="AF490" s="8"/>
      <c r="AG490" s="12"/>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12">
        <v>4318</v>
      </c>
      <c r="Q491" s="3"/>
      <c r="R491" s="3"/>
      <c r="S491" s="6"/>
      <c r="T491" s="7"/>
      <c r="U491" s="7"/>
      <c r="V491" s="7"/>
      <c r="W491" s="7"/>
      <c r="X491" s="7"/>
      <c r="Y491" s="7"/>
      <c r="Z491" s="7"/>
      <c r="AA491" s="7"/>
      <c r="AB491" s="7"/>
      <c r="AC491" s="7"/>
      <c r="AD491" s="7"/>
      <c r="AE491" s="8"/>
      <c r="AF491" s="8"/>
      <c r="AG491" s="12"/>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12">
        <v>4586</v>
      </c>
      <c r="Q492" s="3"/>
      <c r="R492" s="3"/>
      <c r="S492" s="6"/>
      <c r="T492" s="7"/>
      <c r="U492" s="7"/>
      <c r="V492" s="7"/>
      <c r="W492" s="7"/>
      <c r="X492" s="7"/>
      <c r="Y492" s="7"/>
      <c r="Z492" s="7"/>
      <c r="AA492" s="7"/>
      <c r="AB492" s="7"/>
      <c r="AC492" s="7"/>
      <c r="AD492" s="7"/>
      <c r="AE492" s="8"/>
      <c r="AF492" s="8"/>
      <c r="AG492" s="12"/>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12">
        <v>5669</v>
      </c>
      <c r="Q493" s="3"/>
      <c r="R493" s="3"/>
      <c r="S493" s="6"/>
      <c r="T493" s="7"/>
      <c r="U493" s="7"/>
      <c r="V493" s="7"/>
      <c r="W493" s="7"/>
      <c r="X493" s="7"/>
      <c r="Y493" s="7"/>
      <c r="Z493" s="7"/>
      <c r="AA493" s="7"/>
      <c r="AB493" s="7"/>
      <c r="AC493" s="7"/>
      <c r="AD493" s="7"/>
      <c r="AE493" s="8"/>
      <c r="AF493" s="8"/>
      <c r="AG493" s="12"/>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12">
        <v>5041</v>
      </c>
      <c r="Q494" s="3"/>
      <c r="R494" s="3"/>
      <c r="S494" s="6"/>
      <c r="T494" s="7"/>
      <c r="U494" s="7"/>
      <c r="V494" s="7"/>
      <c r="W494" s="7"/>
      <c r="X494" s="7"/>
      <c r="Y494" s="7"/>
      <c r="Z494" s="7"/>
      <c r="AA494" s="7"/>
      <c r="AB494" s="7"/>
      <c r="AC494" s="7"/>
      <c r="AD494" s="7"/>
      <c r="AE494" s="8"/>
      <c r="AF494" s="8"/>
      <c r="AG494" s="12"/>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12">
        <v>4300</v>
      </c>
      <c r="Q495" s="3"/>
      <c r="R495" s="3"/>
      <c r="S495" s="6"/>
      <c r="T495" s="7"/>
      <c r="U495" s="7"/>
      <c r="V495" s="7"/>
      <c r="W495" s="7"/>
      <c r="X495" s="7"/>
      <c r="Y495" s="7"/>
      <c r="Z495" s="7"/>
      <c r="AA495" s="7"/>
      <c r="AB495" s="7"/>
      <c r="AC495" s="7"/>
      <c r="AD495" s="7"/>
      <c r="AE495" s="8"/>
      <c r="AF495" s="8"/>
      <c r="AG495" s="12"/>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12">
        <v>4120</v>
      </c>
      <c r="Q496" s="3"/>
      <c r="R496" s="3"/>
      <c r="S496" s="6"/>
      <c r="T496" s="7"/>
      <c r="U496" s="7"/>
      <c r="V496" s="7"/>
      <c r="W496" s="7"/>
      <c r="X496" s="7"/>
      <c r="Y496" s="7"/>
      <c r="Z496" s="7"/>
      <c r="AA496" s="7"/>
      <c r="AB496" s="7"/>
      <c r="AC496" s="7"/>
      <c r="AD496" s="7"/>
      <c r="AE496" s="8"/>
      <c r="AF496" s="8"/>
      <c r="AG496" s="12"/>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12">
        <v>3795</v>
      </c>
      <c r="Q497" s="3"/>
      <c r="R497" s="3"/>
      <c r="S497" s="6"/>
      <c r="T497" s="7"/>
      <c r="U497" s="7"/>
      <c r="V497" s="7"/>
      <c r="W497" s="7"/>
      <c r="X497" s="7"/>
      <c r="Y497" s="7"/>
      <c r="Z497" s="7"/>
      <c r="AA497" s="7"/>
      <c r="AB497" s="7"/>
      <c r="AC497" s="7"/>
      <c r="AD497" s="7"/>
      <c r="AE497" s="8"/>
      <c r="AF497" s="8"/>
      <c r="AG497" s="12"/>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12">
        <v>3828</v>
      </c>
      <c r="Q498" s="3"/>
      <c r="R498" s="3"/>
      <c r="S498" s="6"/>
      <c r="T498" s="7"/>
      <c r="U498" s="7"/>
      <c r="V498" s="7"/>
      <c r="W498" s="7"/>
      <c r="X498" s="7"/>
      <c r="Y498" s="7"/>
      <c r="Z498" s="7"/>
      <c r="AA498" s="7"/>
      <c r="AB498" s="7"/>
      <c r="AC498" s="7"/>
      <c r="AD498" s="7"/>
      <c r="AE498" s="8"/>
      <c r="AF498" s="8"/>
      <c r="AG498" s="12"/>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12">
        <v>3676</v>
      </c>
      <c r="Q499" s="3"/>
      <c r="R499" s="3"/>
      <c r="S499" s="6"/>
      <c r="T499" s="7"/>
      <c r="U499" s="7"/>
      <c r="V499" s="7"/>
      <c r="W499" s="7"/>
      <c r="X499" s="7"/>
      <c r="Y499" s="7"/>
      <c r="Z499" s="7"/>
      <c r="AA499" s="7"/>
      <c r="AB499" s="7"/>
      <c r="AC499" s="7"/>
      <c r="AD499" s="7"/>
      <c r="AE499" s="8"/>
      <c r="AF499" s="8"/>
      <c r="AG499" s="12"/>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12">
        <v>3465</v>
      </c>
      <c r="Q500" s="3"/>
      <c r="R500" s="3"/>
      <c r="S500" s="6"/>
      <c r="T500" s="7"/>
      <c r="U500" s="7"/>
      <c r="V500" s="7"/>
      <c r="W500" s="7"/>
      <c r="X500" s="7"/>
      <c r="Y500" s="7"/>
      <c r="Z500" s="7"/>
      <c r="AA500" s="7"/>
      <c r="AB500" s="7"/>
      <c r="AC500" s="7"/>
      <c r="AD500" s="7"/>
      <c r="AE500" s="8"/>
      <c r="AF500" s="8"/>
      <c r="AG500" s="12"/>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12">
        <f>3529+3</f>
        <v>3532</v>
      </c>
      <c r="Q501" s="3"/>
      <c r="R501" s="3"/>
      <c r="S501" s="6"/>
      <c r="T501" s="7"/>
      <c r="U501" s="7"/>
      <c r="V501" s="7"/>
      <c r="W501" s="7"/>
      <c r="X501" s="7"/>
      <c r="Y501" s="7"/>
      <c r="Z501" s="7"/>
      <c r="AA501" s="7"/>
      <c r="AB501" s="7"/>
      <c r="AC501" s="7"/>
      <c r="AD501" s="7"/>
      <c r="AE501" s="8"/>
      <c r="AF501" s="8"/>
      <c r="AG501" s="12"/>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12">
        <f>3109+7</f>
        <v>3116</v>
      </c>
      <c r="Q502" s="3"/>
      <c r="R502" s="3"/>
      <c r="S502" s="6"/>
      <c r="T502" s="7"/>
      <c r="U502" s="7"/>
      <c r="V502" s="7"/>
      <c r="W502" s="7"/>
      <c r="X502" s="7"/>
      <c r="Y502" s="7"/>
      <c r="Z502" s="7"/>
      <c r="AA502" s="7"/>
      <c r="AB502" s="7"/>
      <c r="AC502" s="7"/>
      <c r="AD502" s="7"/>
      <c r="AE502" s="8"/>
      <c r="AF502" s="8"/>
      <c r="AG502" s="12"/>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12">
        <f>3352+7</f>
        <v>3359</v>
      </c>
      <c r="Q503" s="3"/>
      <c r="R503" s="3"/>
      <c r="S503" s="6"/>
      <c r="T503" s="7"/>
      <c r="U503" s="7"/>
      <c r="V503" s="7"/>
      <c r="W503" s="7"/>
      <c r="X503" s="7"/>
      <c r="Y503" s="7"/>
      <c r="Z503" s="7"/>
      <c r="AA503" s="7"/>
      <c r="AB503" s="7"/>
      <c r="AC503" s="7"/>
      <c r="AD503" s="7"/>
      <c r="AE503" s="8"/>
      <c r="AF503" s="8"/>
      <c r="AG503" s="12"/>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12">
        <f>3272+3</f>
        <v>3275</v>
      </c>
      <c r="Q504" s="3"/>
      <c r="R504" s="3"/>
      <c r="S504" s="6"/>
      <c r="T504" s="7"/>
      <c r="U504" s="7"/>
      <c r="V504" s="7"/>
      <c r="W504" s="7"/>
      <c r="X504" s="7"/>
      <c r="Y504" s="7"/>
      <c r="Z504" s="7"/>
      <c r="AA504" s="7"/>
      <c r="AB504" s="7"/>
      <c r="AC504" s="7"/>
      <c r="AD504" s="7"/>
      <c r="AE504" s="8"/>
      <c r="AF504" s="8"/>
      <c r="AG504" s="12"/>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12">
        <f>3252+39</f>
        <v>3291</v>
      </c>
      <c r="Q505" s="3"/>
      <c r="R505" s="3"/>
      <c r="S505" s="6"/>
      <c r="T505" s="7"/>
      <c r="U505" s="7"/>
      <c r="V505" s="7"/>
      <c r="W505" s="7"/>
      <c r="X505" s="7"/>
      <c r="Y505" s="7"/>
      <c r="Z505" s="7"/>
      <c r="AA505" s="7"/>
      <c r="AB505" s="7"/>
      <c r="AC505" s="7"/>
      <c r="AD505" s="7"/>
      <c r="AE505" s="8"/>
      <c r="AF505" s="8"/>
      <c r="AG505" s="12"/>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12">
        <f>3782+2</f>
        <v>3784</v>
      </c>
      <c r="Q506" s="3"/>
      <c r="R506" s="3"/>
      <c r="S506" s="6"/>
      <c r="T506" s="7"/>
      <c r="U506" s="7"/>
      <c r="V506" s="7"/>
      <c r="W506" s="7"/>
      <c r="X506" s="7"/>
      <c r="Y506" s="7"/>
      <c r="Z506" s="7"/>
      <c r="AA506" s="7"/>
      <c r="AB506" s="7"/>
      <c r="AC506" s="7"/>
      <c r="AD506" s="7"/>
      <c r="AE506" s="8"/>
      <c r="AF506" s="8"/>
      <c r="AG506" s="12"/>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12">
        <f>3652+1</f>
        <v>3653</v>
      </c>
      <c r="Q507" s="3"/>
      <c r="R507" s="3"/>
      <c r="S507" s="6"/>
      <c r="T507" s="7"/>
      <c r="U507" s="7"/>
      <c r="V507" s="7"/>
      <c r="W507" s="7"/>
      <c r="X507" s="7"/>
      <c r="Y507" s="7"/>
      <c r="Z507" s="7"/>
      <c r="AA507" s="7"/>
      <c r="AB507" s="7"/>
      <c r="AC507" s="7"/>
      <c r="AD507" s="7"/>
      <c r="AE507" s="8"/>
      <c r="AF507" s="8"/>
      <c r="AG507" s="12"/>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12">
        <f>3580+4</f>
        <v>3584</v>
      </c>
      <c r="Q508" s="3"/>
      <c r="R508" s="3"/>
      <c r="S508" s="6"/>
      <c r="T508" s="7"/>
      <c r="U508" s="7"/>
      <c r="V508" s="7"/>
      <c r="W508" s="7"/>
      <c r="X508" s="7"/>
      <c r="Y508" s="7"/>
      <c r="Z508" s="7"/>
      <c r="AA508" s="7"/>
      <c r="AB508" s="7"/>
      <c r="AC508" s="7"/>
      <c r="AD508" s="7"/>
      <c r="AE508" s="8"/>
      <c r="AF508" s="8"/>
      <c r="AG508" s="12"/>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12">
        <f>3425+18</f>
        <v>3443</v>
      </c>
      <c r="Q509" s="3"/>
      <c r="R509" s="3"/>
      <c r="S509" s="6"/>
      <c r="T509" s="7"/>
      <c r="U509" s="7"/>
      <c r="V509" s="7"/>
      <c r="W509" s="7"/>
      <c r="X509" s="7"/>
      <c r="Y509" s="7"/>
      <c r="Z509" s="7"/>
      <c r="AA509" s="7"/>
      <c r="AB509" s="7"/>
      <c r="AC509" s="7"/>
      <c r="AD509" s="7"/>
      <c r="AE509" s="8"/>
      <c r="AF509" s="8"/>
      <c r="AG509" s="12"/>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12">
        <f>3421+10</f>
        <v>3431</v>
      </c>
      <c r="Q510" s="3"/>
      <c r="R510" s="3"/>
      <c r="S510" s="6"/>
      <c r="T510" s="7"/>
      <c r="U510" s="7"/>
      <c r="V510" s="7"/>
      <c r="W510" s="7"/>
      <c r="X510" s="7"/>
      <c r="Y510" s="7"/>
      <c r="Z510" s="7"/>
      <c r="AA510" s="7"/>
      <c r="AB510" s="7"/>
      <c r="AC510" s="7"/>
      <c r="AD510" s="7"/>
      <c r="AE510" s="8"/>
      <c r="AF510" s="8"/>
      <c r="AG510" s="12"/>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12">
        <f>3614+4</f>
        <v>3618</v>
      </c>
      <c r="Q511" s="3"/>
      <c r="R511" s="3"/>
      <c r="S511" s="6"/>
      <c r="T511" s="7"/>
      <c r="U511" s="7"/>
      <c r="V511" s="7"/>
      <c r="W511" s="7"/>
      <c r="X511" s="7"/>
      <c r="Y511" s="7"/>
      <c r="Z511" s="7"/>
      <c r="AA511" s="7"/>
      <c r="AB511" s="7"/>
      <c r="AC511" s="7"/>
      <c r="AD511" s="7"/>
      <c r="AE511" s="8"/>
      <c r="AF511" s="8"/>
      <c r="AG511" s="12"/>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12">
        <f>3218+6</f>
        <v>3224</v>
      </c>
      <c r="Q512" s="3"/>
      <c r="R512" s="3"/>
      <c r="S512" s="6"/>
      <c r="T512" s="7"/>
      <c r="U512" s="7"/>
      <c r="V512" s="7"/>
      <c r="W512" s="7"/>
      <c r="X512" s="7"/>
      <c r="Y512" s="7"/>
      <c r="Z512" s="7"/>
      <c r="AA512" s="7"/>
      <c r="AB512" s="7"/>
      <c r="AC512" s="7"/>
      <c r="AD512" s="7"/>
      <c r="AE512" s="8"/>
      <c r="AF512" s="8"/>
      <c r="AG512" s="12"/>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12">
        <f>2345+1</f>
        <v>2346</v>
      </c>
      <c r="Q513" s="3"/>
      <c r="R513" s="3"/>
      <c r="S513" s="6"/>
      <c r="T513" s="7"/>
      <c r="U513" s="7"/>
      <c r="V513" s="7"/>
      <c r="W513" s="7"/>
      <c r="X513" s="7"/>
      <c r="Y513" s="7"/>
      <c r="Z513" s="7"/>
      <c r="AA513" s="7"/>
      <c r="AB513" s="7"/>
      <c r="AC513" s="7"/>
      <c r="AD513" s="7"/>
      <c r="AE513" s="8"/>
      <c r="AF513" s="8"/>
      <c r="AG513" s="12"/>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12">
        <f>3584+1</f>
        <v>3585</v>
      </c>
      <c r="Q514" s="3"/>
      <c r="R514" s="3"/>
      <c r="S514" s="6"/>
      <c r="T514" s="7"/>
      <c r="U514" s="7"/>
      <c r="V514" s="7"/>
      <c r="W514" s="7"/>
      <c r="X514" s="7"/>
      <c r="Y514" s="7"/>
      <c r="Z514" s="7"/>
      <c r="AA514" s="7"/>
      <c r="AB514" s="7"/>
      <c r="AC514" s="7"/>
      <c r="AD514" s="7"/>
      <c r="AE514" s="8"/>
      <c r="AF514" s="8"/>
      <c r="AG514" s="12"/>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12">
        <f>3520+1</f>
        <v>3521</v>
      </c>
      <c r="Q515" s="3"/>
      <c r="R515" s="3"/>
      <c r="S515" s="6"/>
      <c r="T515" s="7"/>
      <c r="U515" s="7"/>
      <c r="V515" s="7"/>
      <c r="W515" s="7"/>
      <c r="X515" s="7"/>
      <c r="Y515" s="7"/>
      <c r="Z515" s="7"/>
      <c r="AA515" s="7"/>
      <c r="AB515" s="7"/>
      <c r="AC515" s="7"/>
      <c r="AD515" s="7"/>
      <c r="AE515" s="8"/>
      <c r="AF515" s="8"/>
      <c r="AG515" s="12"/>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12">
        <f>3377+3</f>
        <v>3380</v>
      </c>
      <c r="Q516" s="3"/>
      <c r="R516" s="3"/>
      <c r="S516" s="6"/>
      <c r="T516" s="7"/>
      <c r="U516" s="7"/>
      <c r="V516" s="7"/>
      <c r="W516" s="7"/>
      <c r="X516" s="7"/>
      <c r="Y516" s="7"/>
      <c r="Z516" s="7"/>
      <c r="AA516" s="7"/>
      <c r="AB516" s="7"/>
      <c r="AC516" s="7"/>
      <c r="AD516" s="7"/>
      <c r="AE516" s="8"/>
      <c r="AF516" s="8"/>
      <c r="AG516" s="12"/>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12">
        <f>3224+0</f>
        <v>3224</v>
      </c>
      <c r="Q517" s="3"/>
      <c r="R517" s="3"/>
      <c r="S517" s="6"/>
      <c r="T517" s="7"/>
      <c r="U517" s="7"/>
      <c r="V517" s="7"/>
      <c r="W517" s="7"/>
      <c r="X517" s="7"/>
      <c r="Y517" s="7"/>
      <c r="Z517" s="7"/>
      <c r="AA517" s="7"/>
      <c r="AB517" s="7"/>
      <c r="AC517" s="7"/>
      <c r="AD517" s="7"/>
      <c r="AE517" s="8"/>
      <c r="AF517" s="8"/>
      <c r="AG517" s="12"/>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12">
        <f>2254+0</f>
        <v>2254</v>
      </c>
      <c r="Q518" s="3"/>
      <c r="R518" s="3"/>
      <c r="S518" s="6"/>
      <c r="T518" s="7"/>
      <c r="U518" s="7"/>
      <c r="V518" s="7"/>
      <c r="W518" s="7"/>
      <c r="X518" s="7"/>
      <c r="Y518" s="7"/>
      <c r="Z518" s="7"/>
      <c r="AA518" s="7"/>
      <c r="AB518" s="7"/>
      <c r="AC518" s="7"/>
      <c r="AD518" s="7"/>
      <c r="AE518" s="8"/>
      <c r="AF518" s="8"/>
      <c r="AG518" s="12"/>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12">
        <f>3081+5</f>
        <v>3086</v>
      </c>
      <c r="Q519" s="3"/>
      <c r="R519" s="3"/>
      <c r="S519" s="6"/>
      <c r="T519" s="7"/>
      <c r="U519" s="7"/>
      <c r="V519" s="7"/>
      <c r="W519" s="7"/>
      <c r="X519" s="7"/>
      <c r="Y519" s="7"/>
      <c r="Z519" s="7"/>
      <c r="AA519" s="7"/>
      <c r="AB519" s="7"/>
      <c r="AC519" s="7"/>
      <c r="AD519" s="7"/>
      <c r="AE519" s="8"/>
      <c r="AF519" s="8"/>
      <c r="AG519" s="12"/>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12">
        <f>4710+1</f>
        <v>4711</v>
      </c>
      <c r="Q520" s="3"/>
      <c r="R520" s="3"/>
      <c r="S520" s="6"/>
      <c r="T520" s="7"/>
      <c r="U520" s="7"/>
      <c r="V520" s="7"/>
      <c r="W520" s="7"/>
      <c r="X520" s="7"/>
      <c r="Y520" s="7"/>
      <c r="Z520" s="7"/>
      <c r="AA520" s="7"/>
      <c r="AB520" s="7"/>
      <c r="AC520" s="7"/>
      <c r="AD520" s="7"/>
      <c r="AE520" s="8"/>
      <c r="AF520" s="8"/>
      <c r="AG520" s="12"/>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12">
        <f>4202+8</f>
        <v>4210</v>
      </c>
      <c r="Q521" s="3"/>
      <c r="R521" s="3"/>
      <c r="S521" s="6"/>
      <c r="T521" s="7"/>
      <c r="U521" s="7"/>
      <c r="V521" s="7"/>
      <c r="W521" s="7"/>
      <c r="X521" s="7"/>
      <c r="Y521" s="7"/>
      <c r="Z521" s="7"/>
      <c r="AA521" s="7"/>
      <c r="AB521" s="7"/>
      <c r="AC521" s="7"/>
      <c r="AD521" s="7"/>
      <c r="AE521" s="8"/>
      <c r="AF521" s="8"/>
      <c r="AG521" s="12"/>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12">
        <f>3680+1</f>
        <v>3681</v>
      </c>
      <c r="Q522" s="3"/>
      <c r="R522" s="3"/>
      <c r="S522" s="6"/>
      <c r="T522" s="7"/>
      <c r="U522" s="7"/>
      <c r="V522" s="7"/>
      <c r="W522" s="7"/>
      <c r="X522" s="7"/>
      <c r="Y522" s="7"/>
      <c r="Z522" s="7"/>
      <c r="AA522" s="7"/>
      <c r="AB522" s="7"/>
      <c r="AC522" s="7"/>
      <c r="AD522" s="7"/>
      <c r="AE522" s="8"/>
      <c r="AF522" s="8"/>
      <c r="AG522" s="12"/>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12">
        <f>3531+5</f>
        <v>3536</v>
      </c>
      <c r="Q523" s="3"/>
      <c r="R523" s="3"/>
      <c r="S523" s="6"/>
      <c r="T523" s="7"/>
      <c r="U523" s="7"/>
      <c r="V523" s="7"/>
      <c r="W523" s="7"/>
      <c r="X523" s="7"/>
      <c r="Y523" s="7"/>
      <c r="Z523" s="7"/>
      <c r="AA523" s="7"/>
      <c r="AB523" s="7"/>
      <c r="AC523" s="7"/>
      <c r="AD523" s="7"/>
      <c r="AE523" s="8"/>
      <c r="AF523" s="8"/>
      <c r="AG523" s="12"/>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12">
        <f>3307+3</f>
        <v>3310</v>
      </c>
      <c r="Q524" s="3"/>
      <c r="R524" s="3"/>
      <c r="S524" s="6"/>
      <c r="T524" s="7"/>
      <c r="U524" s="7"/>
      <c r="V524" s="7"/>
      <c r="W524" s="7"/>
      <c r="X524" s="7"/>
      <c r="Y524" s="7"/>
      <c r="Z524" s="7"/>
      <c r="AA524" s="7"/>
      <c r="AB524" s="7"/>
      <c r="AC524" s="7"/>
      <c r="AD524" s="7"/>
      <c r="AE524" s="8"/>
      <c r="AF524" s="8"/>
      <c r="AG524" s="12"/>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12">
        <f>3222+2</f>
        <v>3224</v>
      </c>
      <c r="Q525" s="3"/>
      <c r="R525" s="3"/>
      <c r="S525" s="6"/>
      <c r="T525" s="7"/>
      <c r="U525" s="7"/>
      <c r="V525" s="7"/>
      <c r="W525" s="7"/>
      <c r="X525" s="7"/>
      <c r="Y525" s="7"/>
      <c r="Z525" s="7"/>
      <c r="AA525" s="7"/>
      <c r="AB525" s="7"/>
      <c r="AC525" s="7"/>
      <c r="AD525" s="7"/>
      <c r="AE525" s="8"/>
      <c r="AF525" s="8"/>
      <c r="AG525" s="12"/>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12">
        <f>2904+1</f>
        <v>2905</v>
      </c>
      <c r="Q526" s="3"/>
      <c r="R526" s="3"/>
      <c r="S526" s="6"/>
      <c r="T526" s="7"/>
      <c r="U526" s="7"/>
      <c r="V526" s="7"/>
      <c r="W526" s="7"/>
      <c r="X526" s="7"/>
      <c r="Y526" s="7"/>
      <c r="Z526" s="7"/>
      <c r="AA526" s="7"/>
      <c r="AB526" s="7"/>
      <c r="AC526" s="7"/>
      <c r="AD526" s="7"/>
      <c r="AE526" s="8"/>
      <c r="AF526" s="8"/>
      <c r="AG526" s="12"/>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12">
        <f>3276+0</f>
        <v>3276</v>
      </c>
      <c r="Q527" s="3"/>
      <c r="R527" s="3"/>
      <c r="S527" s="6"/>
      <c r="T527" s="7"/>
      <c r="U527" s="7"/>
      <c r="V527" s="7"/>
      <c r="W527" s="7"/>
      <c r="X527" s="7"/>
      <c r="Y527" s="7"/>
      <c r="Z527" s="7"/>
      <c r="AA527" s="7"/>
      <c r="AB527" s="7"/>
      <c r="AC527" s="7"/>
      <c r="AD527" s="7"/>
      <c r="AE527" s="8"/>
      <c r="AF527" s="8"/>
      <c r="AG527" s="12"/>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12">
        <f>3398+5</f>
        <v>3403</v>
      </c>
      <c r="Q528" s="3"/>
      <c r="R528" s="3"/>
      <c r="S528" s="6"/>
      <c r="T528" s="7"/>
      <c r="U528" s="7"/>
      <c r="V528" s="7"/>
      <c r="W528" s="7"/>
      <c r="X528" s="7"/>
      <c r="Y528" s="7"/>
      <c r="Z528" s="7"/>
      <c r="AA528" s="7"/>
      <c r="AB528" s="7"/>
      <c r="AC528" s="7"/>
      <c r="AD528" s="7"/>
      <c r="AE528" s="8"/>
      <c r="AF528" s="8"/>
      <c r="AG528" s="12"/>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12">
        <f>3386+2</f>
        <v>3388</v>
      </c>
      <c r="Q529" s="3"/>
      <c r="R529" s="3"/>
      <c r="S529" s="6"/>
      <c r="T529" s="7"/>
      <c r="U529" s="7"/>
      <c r="V529" s="7"/>
      <c r="W529" s="7"/>
      <c r="X529" s="7"/>
      <c r="Y529" s="7"/>
      <c r="Z529" s="7"/>
      <c r="AA529" s="7"/>
      <c r="AB529" s="7"/>
      <c r="AC529" s="7"/>
      <c r="AD529" s="7"/>
      <c r="AE529" s="8"/>
      <c r="AF529" s="8"/>
      <c r="AG529" s="12"/>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12">
        <f>3402+0</f>
        <v>3402</v>
      </c>
      <c r="Q530" s="3"/>
      <c r="R530" s="3"/>
      <c r="S530" s="6"/>
      <c r="T530" s="7"/>
      <c r="U530" s="7"/>
      <c r="V530" s="7"/>
      <c r="W530" s="7"/>
      <c r="X530" s="7"/>
      <c r="Y530" s="7"/>
      <c r="Z530" s="7"/>
      <c r="AA530" s="7"/>
      <c r="AB530" s="7"/>
      <c r="AC530" s="7"/>
      <c r="AD530" s="7"/>
      <c r="AE530" s="8"/>
      <c r="AF530" s="8"/>
      <c r="AG530" s="12"/>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12">
        <f>3738+2</f>
        <v>3740</v>
      </c>
      <c r="Q531" s="3"/>
      <c r="R531" s="3"/>
      <c r="S531" s="6"/>
      <c r="T531" s="7"/>
      <c r="U531" s="7"/>
      <c r="V531" s="7"/>
      <c r="W531" s="7"/>
      <c r="X531" s="7"/>
      <c r="Y531" s="7"/>
      <c r="Z531" s="7"/>
      <c r="AA531" s="7"/>
      <c r="AB531" s="7"/>
      <c r="AC531" s="7"/>
      <c r="AD531" s="7"/>
      <c r="AE531" s="8"/>
      <c r="AF531" s="8"/>
      <c r="AG531" s="12"/>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12">
        <f>5029+0</f>
        <v>5029</v>
      </c>
      <c r="Q532" s="3"/>
      <c r="R532" s="3"/>
      <c r="S532" s="6"/>
      <c r="T532" s="7"/>
      <c r="U532" s="7"/>
      <c r="V532" s="7"/>
      <c r="W532" s="7"/>
      <c r="X532" s="7"/>
      <c r="Y532" s="7"/>
      <c r="Z532" s="7"/>
      <c r="AA532" s="7"/>
      <c r="AB532" s="7"/>
      <c r="AC532" s="7"/>
      <c r="AD532" s="7"/>
      <c r="AE532" s="8"/>
      <c r="AF532" s="8"/>
      <c r="AG532" s="12"/>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12">
        <f>5847+1</f>
        <v>5848</v>
      </c>
      <c r="Q533" s="3"/>
      <c r="R533" s="3"/>
      <c r="S533" s="6"/>
      <c r="T533" s="7"/>
      <c r="U533" s="7"/>
      <c r="V533" s="7"/>
      <c r="W533" s="7"/>
      <c r="X533" s="7"/>
      <c r="Y533" s="7"/>
      <c r="Z533" s="7"/>
      <c r="AA533" s="7"/>
      <c r="AB533" s="7"/>
      <c r="AC533" s="7"/>
      <c r="AD533" s="7"/>
      <c r="AE533" s="8"/>
      <c r="AF533" s="8"/>
      <c r="AG533" s="12"/>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12">
        <f>5320+10</f>
        <v>5330</v>
      </c>
      <c r="Q534" s="3"/>
      <c r="R534" s="3"/>
      <c r="S534" s="6"/>
      <c r="T534" s="7"/>
      <c r="U534" s="7"/>
      <c r="V534" s="7"/>
      <c r="W534" s="7"/>
      <c r="X534" s="7"/>
      <c r="Y534" s="7"/>
      <c r="Z534" s="7"/>
      <c r="AA534" s="7"/>
      <c r="AB534" s="7"/>
      <c r="AC534" s="7"/>
      <c r="AD534" s="7"/>
      <c r="AE534" s="8"/>
      <c r="AF534" s="8"/>
      <c r="AG534" s="12"/>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12">
        <f>5302+1</f>
        <v>5303</v>
      </c>
      <c r="Q535" s="3"/>
      <c r="R535" s="3"/>
      <c r="S535" s="6"/>
      <c r="T535" s="7"/>
      <c r="U535" s="7"/>
      <c r="V535" s="7"/>
      <c r="W535" s="7"/>
      <c r="X535" s="7"/>
      <c r="Y535" s="7"/>
      <c r="Z535" s="7"/>
      <c r="AA535" s="7"/>
      <c r="AB535" s="7"/>
      <c r="AC535" s="7"/>
      <c r="AD535" s="7"/>
      <c r="AE535" s="8"/>
      <c r="AF535" s="8"/>
      <c r="AG535" s="12"/>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12">
        <f>4634+1</f>
        <v>4635</v>
      </c>
      <c r="Q536" s="3"/>
      <c r="R536" s="3"/>
      <c r="S536" s="6"/>
      <c r="T536" s="7"/>
      <c r="U536" s="7"/>
      <c r="V536" s="7"/>
      <c r="W536" s="7"/>
      <c r="X536" s="7"/>
      <c r="Y536" s="7"/>
      <c r="Z536" s="7"/>
      <c r="AA536" s="7"/>
      <c r="AB536" s="7"/>
      <c r="AC536" s="7"/>
      <c r="AD536" s="7"/>
      <c r="AE536" s="8"/>
      <c r="AF536" s="8"/>
      <c r="AG536" s="12"/>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12">
        <f>4262+2</f>
        <v>4264</v>
      </c>
      <c r="Q537" s="3"/>
      <c r="R537" s="3"/>
      <c r="S537" s="6"/>
      <c r="T537" s="7"/>
      <c r="U537" s="7"/>
      <c r="V537" s="7"/>
      <c r="W537" s="7"/>
      <c r="X537" s="7"/>
      <c r="Y537" s="7"/>
      <c r="Z537" s="7"/>
      <c r="AA537" s="7"/>
      <c r="AB537" s="7"/>
      <c r="AC537" s="7"/>
      <c r="AD537" s="7"/>
      <c r="AE537" s="8"/>
      <c r="AF537" s="8"/>
      <c r="AG537" s="12"/>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12">
        <f>4279+1</f>
        <v>4280</v>
      </c>
      <c r="Q538" s="3"/>
      <c r="R538" s="3"/>
      <c r="S538" s="6"/>
      <c r="T538" s="7"/>
      <c r="U538" s="7"/>
      <c r="V538" s="7"/>
      <c r="W538" s="7"/>
      <c r="X538" s="7"/>
      <c r="Y538" s="7"/>
      <c r="Z538" s="7"/>
      <c r="AA538" s="7"/>
      <c r="AB538" s="7"/>
      <c r="AC538" s="7"/>
      <c r="AD538" s="7"/>
      <c r="AE538" s="8"/>
      <c r="AF538" s="8"/>
      <c r="AG538" s="12"/>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12">
        <f>4129+0</f>
        <v>4129</v>
      </c>
      <c r="Q539" s="3"/>
      <c r="R539" s="3"/>
      <c r="S539" s="6"/>
      <c r="T539" s="7"/>
      <c r="U539" s="7"/>
      <c r="V539" s="7"/>
      <c r="W539" s="7"/>
      <c r="X539" s="7"/>
      <c r="Y539" s="7"/>
      <c r="Z539" s="7"/>
      <c r="AA539" s="7"/>
      <c r="AB539" s="7"/>
      <c r="AC539" s="7"/>
      <c r="AD539" s="7"/>
      <c r="AE539" s="8"/>
      <c r="AF539" s="8"/>
      <c r="AG539" s="12"/>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12">
        <f>4077+1</f>
        <v>4078</v>
      </c>
      <c r="Q540" s="3"/>
      <c r="R540" s="3"/>
      <c r="S540" s="6"/>
      <c r="T540" s="7"/>
      <c r="U540" s="7"/>
      <c r="V540" s="7"/>
      <c r="W540" s="7"/>
      <c r="X540" s="7"/>
      <c r="Y540" s="7"/>
      <c r="Z540" s="7"/>
      <c r="AA540" s="7"/>
      <c r="AB540" s="7"/>
      <c r="AC540" s="7"/>
      <c r="AD540" s="7"/>
      <c r="AE540" s="8"/>
      <c r="AF540" s="8"/>
      <c r="AG540" s="12"/>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12">
        <f>4669+1</f>
        <v>4670</v>
      </c>
      <c r="Q541" s="3"/>
      <c r="R541" s="3"/>
      <c r="S541" s="6"/>
      <c r="T541" s="7"/>
      <c r="U541" s="7"/>
      <c r="V541" s="7"/>
      <c r="W541" s="7"/>
      <c r="X541" s="7"/>
      <c r="Y541" s="7"/>
      <c r="Z541" s="7"/>
      <c r="AA541" s="7"/>
      <c r="AB541" s="7"/>
      <c r="AC541" s="7"/>
      <c r="AD541" s="7"/>
      <c r="AE541" s="8"/>
      <c r="AF541" s="8"/>
      <c r="AG541" s="12"/>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12">
        <f>4218+1</f>
        <v>4219</v>
      </c>
      <c r="Q542" s="3"/>
      <c r="R542" s="3"/>
      <c r="S542" s="6"/>
      <c r="T542" s="7"/>
      <c r="U542" s="7"/>
      <c r="V542" s="7"/>
      <c r="W542" s="7"/>
      <c r="X542" s="7"/>
      <c r="Y542" s="7"/>
      <c r="Z542" s="7"/>
      <c r="AA542" s="7"/>
      <c r="AB542" s="7"/>
      <c r="AC542" s="7"/>
      <c r="AD542" s="7"/>
      <c r="AE542" s="8"/>
      <c r="AF542" s="8"/>
      <c r="AG542" s="12"/>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12">
        <f>4173+4</f>
        <v>4177</v>
      </c>
      <c r="Q543" s="3"/>
      <c r="R543" s="3"/>
      <c r="S543" s="6"/>
      <c r="T543" s="7"/>
      <c r="U543" s="7"/>
      <c r="V543" s="7"/>
      <c r="W543" s="7"/>
      <c r="X543" s="7"/>
      <c r="Y543" s="7"/>
      <c r="Z543" s="7"/>
      <c r="AA543" s="7"/>
      <c r="AB543" s="7"/>
      <c r="AC543" s="7"/>
      <c r="AD543" s="7"/>
      <c r="AE543" s="8"/>
      <c r="AF543" s="8"/>
      <c r="AG543" s="12"/>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12">
        <f>4192+16</f>
        <v>4208</v>
      </c>
      <c r="Q544" s="3"/>
      <c r="R544" s="3"/>
      <c r="S544" s="6"/>
      <c r="T544" s="7"/>
      <c r="U544" s="7"/>
      <c r="V544" s="7"/>
      <c r="W544" s="7"/>
      <c r="X544" s="7"/>
      <c r="Y544" s="7"/>
      <c r="Z544" s="7"/>
      <c r="AA544" s="7"/>
      <c r="AB544" s="7"/>
      <c r="AC544" s="7"/>
      <c r="AD544" s="7"/>
      <c r="AE544" s="8"/>
      <c r="AF544" s="8"/>
      <c r="AG544" s="12"/>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12">
        <f>4411+1</f>
        <v>4412</v>
      </c>
      <c r="Q545" s="3"/>
      <c r="R545" s="3"/>
      <c r="S545" s="6"/>
      <c r="T545" s="7"/>
      <c r="U545" s="7"/>
      <c r="V545" s="7"/>
      <c r="W545" s="7"/>
      <c r="X545" s="7"/>
      <c r="Y545" s="7"/>
      <c r="Z545" s="7"/>
      <c r="AA545" s="7"/>
      <c r="AB545" s="7"/>
      <c r="AC545" s="7"/>
      <c r="AD545" s="7"/>
      <c r="AE545" s="8"/>
      <c r="AF545" s="8"/>
      <c r="AG545" s="12"/>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12">
        <f>5721+2</f>
        <v>5723</v>
      </c>
      <c r="Q546" s="3"/>
      <c r="R546" s="3"/>
      <c r="S546" s="6"/>
      <c r="T546" s="7"/>
      <c r="U546" s="7"/>
      <c r="V546" s="7"/>
      <c r="W546" s="7"/>
      <c r="X546" s="7"/>
      <c r="Y546" s="7"/>
      <c r="Z546" s="7"/>
      <c r="AA546" s="7"/>
      <c r="AB546" s="7"/>
      <c r="AC546" s="7"/>
      <c r="AD546" s="7"/>
      <c r="AE546" s="8"/>
      <c r="AF546" s="8"/>
      <c r="AG546" s="12"/>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12">
        <f>4549+0</f>
        <v>4549</v>
      </c>
      <c r="Q547" s="3"/>
      <c r="R547" s="3"/>
      <c r="S547" s="6"/>
      <c r="T547" s="7"/>
      <c r="U547" s="7"/>
      <c r="V547" s="7"/>
      <c r="W547" s="7"/>
      <c r="X547" s="7"/>
      <c r="Y547" s="7"/>
      <c r="Z547" s="7"/>
      <c r="AA547" s="7"/>
      <c r="AB547" s="7"/>
      <c r="AC547" s="7"/>
      <c r="AD547" s="7"/>
      <c r="AE547" s="8"/>
      <c r="AF547" s="8"/>
      <c r="AG547" s="12"/>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12">
        <f>4011+8</f>
        <v>4019</v>
      </c>
      <c r="Q548" s="3"/>
      <c r="R548" s="3"/>
      <c r="S548" s="6"/>
      <c r="T548" s="7"/>
      <c r="U548" s="7"/>
      <c r="V548" s="7"/>
      <c r="W548" s="7"/>
      <c r="X548" s="7"/>
      <c r="Y548" s="7"/>
      <c r="Z548" s="7"/>
      <c r="AA548" s="7"/>
      <c r="AB548" s="7"/>
      <c r="AC548" s="7"/>
      <c r="AD548" s="7"/>
      <c r="AE548" s="8"/>
      <c r="AF548" s="8"/>
      <c r="AG548" s="12"/>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12">
        <f>3906+2</f>
        <v>3908</v>
      </c>
      <c r="Q549" s="3"/>
      <c r="R549" s="3"/>
      <c r="S549" s="6"/>
      <c r="T549" s="7"/>
      <c r="U549" s="7"/>
      <c r="V549" s="7"/>
      <c r="W549" s="7"/>
      <c r="X549" s="7"/>
      <c r="Y549" s="7"/>
      <c r="Z549" s="7"/>
      <c r="AA549" s="7"/>
      <c r="AB549" s="7"/>
      <c r="AC549" s="7"/>
      <c r="AD549" s="7"/>
      <c r="AE549" s="8"/>
      <c r="AF549" s="8"/>
      <c r="AG549" s="12"/>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12">
        <f>3854+3</f>
        <v>3857</v>
      </c>
      <c r="Q550" s="3"/>
      <c r="R550" s="3"/>
      <c r="S550" s="6"/>
      <c r="T550" s="7"/>
      <c r="U550" s="7"/>
      <c r="V550" s="7"/>
      <c r="W550" s="7"/>
      <c r="X550" s="7"/>
      <c r="Y550" s="7"/>
      <c r="Z550" s="7"/>
      <c r="AA550" s="7"/>
      <c r="AB550" s="7"/>
      <c r="AC550" s="7"/>
      <c r="AD550" s="7"/>
      <c r="AE550" s="8"/>
      <c r="AF550" s="8"/>
      <c r="AG550" s="12"/>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12">
        <f>3512+2</f>
        <v>3514</v>
      </c>
      <c r="Q551" s="3"/>
      <c r="R551" s="3"/>
      <c r="S551" s="6"/>
      <c r="T551" s="7"/>
      <c r="U551" s="7"/>
      <c r="V551" s="7"/>
      <c r="W551" s="7"/>
      <c r="X551" s="7"/>
      <c r="Y551" s="7"/>
      <c r="Z551" s="7"/>
      <c r="AA551" s="7"/>
      <c r="AB551" s="7"/>
      <c r="AC551" s="7"/>
      <c r="AD551" s="7"/>
      <c r="AE551" s="8"/>
      <c r="AF551" s="8"/>
      <c r="AG551" s="12"/>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12">
        <f>3534+1</f>
        <v>3535</v>
      </c>
      <c r="Q552" s="3"/>
      <c r="R552" s="3"/>
      <c r="S552" s="6"/>
      <c r="T552" s="7"/>
      <c r="U552" s="7"/>
      <c r="V552" s="7"/>
      <c r="W552" s="7"/>
      <c r="X552" s="7"/>
      <c r="Y552" s="7"/>
      <c r="Z552" s="7"/>
      <c r="AA552" s="7"/>
      <c r="AB552" s="7"/>
      <c r="AC552" s="7"/>
      <c r="AD552" s="7"/>
      <c r="AE552" s="8"/>
      <c r="AF552" s="8"/>
      <c r="AG552" s="12"/>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12">
        <f>3622+0</f>
        <v>3622</v>
      </c>
      <c r="Q553" s="3"/>
      <c r="R553" s="3"/>
      <c r="S553" s="6"/>
      <c r="T553" s="7"/>
      <c r="U553" s="7"/>
      <c r="V553" s="7"/>
      <c r="W553" s="7"/>
      <c r="X553" s="7"/>
      <c r="Y553" s="7"/>
      <c r="Z553" s="7"/>
      <c r="AA553" s="7"/>
      <c r="AB553" s="7"/>
      <c r="AC553" s="7"/>
      <c r="AD553" s="7"/>
      <c r="AE553" s="8"/>
      <c r="AF553" s="8"/>
      <c r="AG553" s="12"/>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12">
        <f>3329+7</f>
        <v>3336</v>
      </c>
      <c r="Q554" s="3"/>
      <c r="R554" s="3"/>
      <c r="S554" s="6"/>
      <c r="T554" s="7"/>
      <c r="U554" s="7"/>
      <c r="V554" s="7"/>
      <c r="W554" s="7"/>
      <c r="X554" s="7"/>
      <c r="Y554" s="7"/>
      <c r="Z554" s="7"/>
      <c r="AA554" s="7"/>
      <c r="AB554" s="7"/>
      <c r="AC554" s="7"/>
      <c r="AD554" s="7"/>
      <c r="AE554" s="8"/>
      <c r="AF554" s="8"/>
      <c r="AG554" s="12"/>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12">
        <f>3643+0</f>
        <v>3643</v>
      </c>
      <c r="Q555" s="3"/>
      <c r="R555" s="3"/>
      <c r="S555" s="6"/>
      <c r="T555" s="7"/>
      <c r="U555" s="7"/>
      <c r="V555" s="7"/>
      <c r="W555" s="7"/>
      <c r="X555" s="7"/>
      <c r="Y555" s="7"/>
      <c r="Z555" s="7"/>
      <c r="AA555" s="7"/>
      <c r="AB555" s="7"/>
      <c r="AC555" s="7"/>
      <c r="AD555" s="7"/>
      <c r="AE555" s="8"/>
      <c r="AF555" s="8"/>
      <c r="AG555" s="12"/>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12">
        <f>3681+0</f>
        <v>3681</v>
      </c>
      <c r="Q556" s="3"/>
      <c r="R556" s="3"/>
      <c r="S556" s="6"/>
      <c r="T556" s="7"/>
      <c r="U556" s="7"/>
      <c r="V556" s="7"/>
      <c r="W556" s="7"/>
      <c r="X556" s="7"/>
      <c r="Y556" s="7"/>
      <c r="Z556" s="7"/>
      <c r="AA556" s="7"/>
      <c r="AB556" s="7"/>
      <c r="AC556" s="7"/>
      <c r="AD556" s="7"/>
      <c r="AE556" s="8"/>
      <c r="AF556" s="8"/>
      <c r="AG556" s="12"/>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12">
        <f>3734+23</f>
        <v>3757</v>
      </c>
      <c r="Q557" s="3"/>
      <c r="R557" s="3"/>
      <c r="S557" s="6"/>
      <c r="T557" s="7"/>
      <c r="U557" s="7"/>
      <c r="V557" s="7"/>
      <c r="W557" s="7"/>
      <c r="X557" s="7"/>
      <c r="Y557" s="7"/>
      <c r="Z557" s="7"/>
      <c r="AA557" s="7"/>
      <c r="AB557" s="7"/>
      <c r="AC557" s="7"/>
      <c r="AD557" s="7"/>
      <c r="AE557" s="8"/>
      <c r="AF557" s="8"/>
      <c r="AG557" s="12"/>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12">
        <f>3764+11</f>
        <v>3775</v>
      </c>
      <c r="Q558" s="3"/>
      <c r="R558" s="3"/>
      <c r="S558" s="6"/>
      <c r="T558" s="7"/>
      <c r="U558" s="7"/>
      <c r="V558" s="7"/>
      <c r="W558" s="7"/>
      <c r="X558" s="7"/>
      <c r="Y558" s="7"/>
      <c r="Z558" s="7"/>
      <c r="AA558" s="7"/>
      <c r="AB558" s="7"/>
      <c r="AC558" s="7"/>
      <c r="AD558" s="7"/>
      <c r="AE558" s="8"/>
      <c r="AF558" s="8"/>
      <c r="AG558" s="12"/>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12">
        <f>3916+0</f>
        <v>3916</v>
      </c>
      <c r="Q559" s="3"/>
      <c r="R559" s="3"/>
      <c r="S559" s="6"/>
      <c r="T559" s="7"/>
      <c r="U559" s="7"/>
      <c r="V559" s="7"/>
      <c r="W559" s="7"/>
      <c r="X559" s="7"/>
      <c r="Y559" s="7"/>
      <c r="Z559" s="7"/>
      <c r="AA559" s="7"/>
      <c r="AB559" s="7"/>
      <c r="AC559" s="7"/>
      <c r="AD559" s="7"/>
      <c r="AE559" s="8"/>
      <c r="AF559" s="8"/>
      <c r="AG559" s="12"/>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12">
        <f>3509+1</f>
        <v>3510</v>
      </c>
      <c r="Q560" s="3"/>
      <c r="R560" s="3"/>
      <c r="S560" s="6"/>
      <c r="T560" s="7"/>
      <c r="U560" s="7"/>
      <c r="V560" s="7"/>
      <c r="W560" s="7"/>
      <c r="X560" s="7"/>
      <c r="Y560" s="7"/>
      <c r="Z560" s="7"/>
      <c r="AA560" s="7"/>
      <c r="AB560" s="7"/>
      <c r="AC560" s="7"/>
      <c r="AD560" s="7"/>
      <c r="AE560" s="8"/>
      <c r="AF560" s="8"/>
      <c r="AG560" s="12"/>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12">
        <f>3879+1</f>
        <v>3880</v>
      </c>
      <c r="Q561" s="3"/>
      <c r="R561" s="3"/>
      <c r="S561" s="6"/>
      <c r="T561" s="7"/>
      <c r="U561" s="7"/>
      <c r="V561" s="7"/>
      <c r="W561" s="7"/>
      <c r="X561" s="7"/>
      <c r="Y561" s="7"/>
      <c r="Z561" s="7"/>
      <c r="AA561" s="7"/>
      <c r="AB561" s="7"/>
      <c r="AC561" s="7"/>
      <c r="AD561" s="7"/>
      <c r="AE561" s="8"/>
      <c r="AF561" s="8"/>
      <c r="AG561" s="12"/>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12">
        <f>3959+7</f>
        <v>3966</v>
      </c>
      <c r="Q562" s="3"/>
      <c r="R562" s="3"/>
      <c r="S562" s="6"/>
      <c r="T562" s="7"/>
      <c r="U562" s="7"/>
      <c r="V562" s="7"/>
      <c r="W562" s="7"/>
      <c r="X562" s="7"/>
      <c r="Y562" s="7"/>
      <c r="Z562" s="7"/>
      <c r="AA562" s="7"/>
      <c r="AB562" s="7"/>
      <c r="AC562" s="7"/>
      <c r="AD562" s="7"/>
      <c r="AE562" s="8"/>
      <c r="AF562" s="8"/>
      <c r="AG562" s="12"/>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12">
        <f>3950+2</f>
        <v>3952</v>
      </c>
      <c r="Q563" s="3"/>
      <c r="R563" s="3"/>
      <c r="S563" s="6"/>
      <c r="T563" s="7"/>
      <c r="U563" s="7"/>
      <c r="V563" s="7"/>
      <c r="W563" s="7"/>
      <c r="X563" s="7"/>
      <c r="Y563" s="7"/>
      <c r="Z563" s="7"/>
      <c r="AA563" s="7"/>
      <c r="AB563" s="7"/>
      <c r="AC563" s="7"/>
      <c r="AD563" s="7"/>
      <c r="AE563" s="8"/>
      <c r="AF563" s="8"/>
      <c r="AG563" s="12"/>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12">
        <f>3699+2</f>
        <v>3701</v>
      </c>
      <c r="Q564" s="3"/>
      <c r="R564" s="3"/>
      <c r="S564" s="6"/>
      <c r="T564" s="7"/>
      <c r="U564" s="7"/>
      <c r="V564" s="7"/>
      <c r="W564" s="7"/>
      <c r="X564" s="7"/>
      <c r="Y564" s="7"/>
      <c r="Z564" s="7"/>
      <c r="AA564" s="7"/>
      <c r="AB564" s="7"/>
      <c r="AC564" s="7"/>
      <c r="AD564" s="7"/>
      <c r="AE564" s="8"/>
      <c r="AF564" s="8"/>
      <c r="AG564" s="12"/>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12">
        <f>3726+4</f>
        <v>3730</v>
      </c>
      <c r="Q565" s="3"/>
      <c r="R565" s="3"/>
      <c r="S565" s="6"/>
      <c r="T565" s="7"/>
      <c r="U565" s="7"/>
      <c r="V565" s="7"/>
      <c r="W565" s="7"/>
      <c r="X565" s="7"/>
      <c r="Y565" s="7"/>
      <c r="Z565" s="7"/>
      <c r="AA565" s="7"/>
      <c r="AB565" s="7"/>
      <c r="AC565" s="7"/>
      <c r="AD565" s="7"/>
      <c r="AE565" s="8"/>
      <c r="AF565" s="8"/>
      <c r="AG565" s="12"/>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12">
        <f>2522+5</f>
        <v>2527</v>
      </c>
      <c r="Q566" s="3"/>
      <c r="R566" s="3"/>
      <c r="S566" s="6"/>
      <c r="T566" s="7"/>
      <c r="U566" s="7"/>
      <c r="V566" s="7"/>
      <c r="W566" s="7"/>
      <c r="X566" s="7"/>
      <c r="Y566" s="7"/>
      <c r="Z566" s="7"/>
      <c r="AA566" s="7"/>
      <c r="AB566" s="7"/>
      <c r="AC566" s="7"/>
      <c r="AD566" s="7"/>
      <c r="AE566" s="8"/>
      <c r="AF566" s="8"/>
      <c r="AG566" s="12"/>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12">
        <f>4108+5</f>
        <v>4113</v>
      </c>
      <c r="Q567" s="3"/>
      <c r="R567" s="3"/>
      <c r="S567" s="6"/>
      <c r="T567" s="7"/>
      <c r="U567" s="7"/>
      <c r="V567" s="7"/>
      <c r="W567" s="7"/>
      <c r="X567" s="7"/>
      <c r="Y567" s="7"/>
      <c r="Z567" s="7"/>
      <c r="AA567" s="7"/>
      <c r="AB567" s="7"/>
      <c r="AC567" s="7"/>
      <c r="AD567" s="7"/>
      <c r="AE567" s="8"/>
      <c r="AF567" s="8"/>
      <c r="AG567" s="12"/>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12">
        <f>3294+2</f>
        <v>3296</v>
      </c>
      <c r="Q568" s="3"/>
      <c r="R568" s="3"/>
      <c r="S568" s="6"/>
      <c r="T568" s="7"/>
      <c r="U568" s="7"/>
      <c r="V568" s="7"/>
      <c r="W568" s="7"/>
      <c r="X568" s="7"/>
      <c r="Y568" s="7"/>
      <c r="Z568" s="7"/>
      <c r="AA568" s="7"/>
      <c r="AB568" s="7"/>
      <c r="AC568" s="7"/>
      <c r="AD568" s="7"/>
      <c r="AE568" s="8"/>
      <c r="AF568" s="8"/>
      <c r="AG568" s="12"/>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12">
        <f>3290+4</f>
        <v>3294</v>
      </c>
      <c r="Q569" s="3"/>
      <c r="R569" s="3"/>
      <c r="S569" s="6"/>
      <c r="T569" s="7"/>
      <c r="U569" s="7"/>
      <c r="V569" s="7"/>
      <c r="W569" s="7"/>
      <c r="X569" s="7"/>
      <c r="Y569" s="7"/>
      <c r="Z569" s="7"/>
      <c r="AA569" s="7"/>
      <c r="AB569" s="7"/>
      <c r="AC569" s="7"/>
      <c r="AD569" s="7"/>
      <c r="AE569" s="8"/>
      <c r="AF569" s="8"/>
      <c r="AG569" s="12"/>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12">
        <f>2154+1</f>
        <v>2155</v>
      </c>
      <c r="Q570" s="3"/>
      <c r="R570" s="3"/>
      <c r="S570" s="6"/>
      <c r="T570" s="7"/>
      <c r="U570" s="7"/>
      <c r="V570" s="7"/>
      <c r="W570" s="7"/>
      <c r="X570" s="7"/>
      <c r="Y570" s="7"/>
      <c r="Z570" s="7"/>
      <c r="AA570" s="7"/>
      <c r="AB570" s="7"/>
      <c r="AC570" s="7"/>
      <c r="AD570" s="7"/>
      <c r="AE570" s="8"/>
      <c r="AF570" s="8"/>
      <c r="AG570" s="12"/>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12">
        <f>3132+0</f>
        <v>3132</v>
      </c>
      <c r="Q571" s="3"/>
      <c r="R571" s="3"/>
      <c r="S571" s="6"/>
      <c r="T571" s="7"/>
      <c r="U571" s="7"/>
      <c r="V571" s="7"/>
      <c r="W571" s="7"/>
      <c r="X571" s="7"/>
      <c r="Y571" s="7"/>
      <c r="Z571" s="7"/>
      <c r="AA571" s="7"/>
      <c r="AB571" s="7"/>
      <c r="AC571" s="7"/>
      <c r="AD571" s="7"/>
      <c r="AE571" s="8"/>
      <c r="AF571" s="8"/>
      <c r="AG571" s="12"/>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12">
        <f>4650+4</f>
        <v>4654</v>
      </c>
      <c r="Q572" s="3"/>
      <c r="R572" s="3"/>
      <c r="S572" s="6"/>
      <c r="T572" s="7"/>
      <c r="U572" s="7"/>
      <c r="V572" s="7"/>
      <c r="W572" s="7"/>
      <c r="X572" s="7"/>
      <c r="Y572" s="7"/>
      <c r="Z572" s="7"/>
      <c r="AA572" s="7"/>
      <c r="AB572" s="7"/>
      <c r="AC572" s="7"/>
      <c r="AD572" s="7"/>
      <c r="AE572" s="8"/>
      <c r="AF572" s="8"/>
      <c r="AG572" s="12"/>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12">
        <f>4151+1</f>
        <v>4152</v>
      </c>
      <c r="Q573" s="3"/>
      <c r="R573" s="3"/>
      <c r="S573" s="6"/>
      <c r="T573" s="7"/>
      <c r="U573" s="7"/>
      <c r="V573" s="7"/>
      <c r="W573" s="7"/>
      <c r="X573" s="7"/>
      <c r="Y573" s="7"/>
      <c r="Z573" s="7"/>
      <c r="AA573" s="7"/>
      <c r="AB573" s="7"/>
      <c r="AC573" s="7"/>
      <c r="AD573" s="7"/>
      <c r="AE573" s="8"/>
      <c r="AF573" s="8"/>
      <c r="AG573" s="12"/>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12">
        <f>3470+5</f>
        <v>3475</v>
      </c>
      <c r="Q574" s="3"/>
      <c r="R574" s="3"/>
      <c r="S574" s="6"/>
      <c r="T574" s="7"/>
      <c r="U574" s="7"/>
      <c r="V574" s="7"/>
      <c r="W574" s="7"/>
      <c r="X574" s="7"/>
      <c r="Y574" s="7"/>
      <c r="Z574" s="7"/>
      <c r="AA574" s="7"/>
      <c r="AB574" s="7"/>
      <c r="AC574" s="7"/>
      <c r="AD574" s="7"/>
      <c r="AE574" s="8"/>
      <c r="AF574" s="8"/>
      <c r="AG574" s="12"/>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12">
        <f>3796+11</f>
        <v>3807</v>
      </c>
      <c r="Q575" s="3"/>
      <c r="R575" s="3"/>
      <c r="S575" s="6"/>
      <c r="T575" s="7"/>
      <c r="U575" s="7"/>
      <c r="V575" s="7"/>
      <c r="W575" s="7"/>
      <c r="X575" s="7"/>
      <c r="Y575" s="7"/>
      <c r="Z575" s="7"/>
      <c r="AA575" s="7"/>
      <c r="AB575" s="7"/>
      <c r="AC575" s="7"/>
      <c r="AD575" s="7"/>
      <c r="AE575" s="8"/>
      <c r="AF575" s="8"/>
      <c r="AG575" s="12"/>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12">
        <f>3635+1</f>
        <v>3636</v>
      </c>
      <c r="Q576" s="3"/>
      <c r="R576" s="3"/>
      <c r="S576" s="6"/>
      <c r="T576" s="7"/>
      <c r="U576" s="7"/>
      <c r="V576" s="7"/>
      <c r="W576" s="7"/>
      <c r="X576" s="7"/>
      <c r="Y576" s="7"/>
      <c r="Z576" s="7"/>
      <c r="AA576" s="7"/>
      <c r="AB576" s="7"/>
      <c r="AC576" s="7"/>
      <c r="AD576" s="7"/>
      <c r="AE576" s="8"/>
      <c r="AF576" s="8"/>
      <c r="AG576" s="12"/>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12">
        <f>3536+2</f>
        <v>3538</v>
      </c>
      <c r="Q577" s="3"/>
      <c r="R577" s="3"/>
      <c r="S577" s="6"/>
      <c r="T577" s="7"/>
      <c r="U577" s="7"/>
      <c r="V577" s="7"/>
      <c r="W577" s="7"/>
      <c r="X577" s="7"/>
      <c r="Y577" s="7"/>
      <c r="Z577" s="7"/>
      <c r="AA577" s="7"/>
      <c r="AB577" s="7"/>
      <c r="AC577" s="7"/>
      <c r="AD577" s="7"/>
      <c r="AE577" s="8"/>
      <c r="AF577" s="8"/>
      <c r="AG577" s="12"/>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12">
        <f>3149+2</f>
        <v>3151</v>
      </c>
      <c r="Q578" s="3"/>
      <c r="R578" s="3"/>
      <c r="S578" s="6"/>
      <c r="T578" s="7"/>
      <c r="U578" s="7"/>
      <c r="V578" s="7"/>
      <c r="W578" s="7"/>
      <c r="X578" s="7"/>
      <c r="Y578" s="7"/>
      <c r="Z578" s="7"/>
      <c r="AA578" s="7"/>
      <c r="AB578" s="7"/>
      <c r="AC578" s="7"/>
      <c r="AD578" s="7"/>
      <c r="AE578" s="8"/>
      <c r="AF578" s="8"/>
      <c r="AG578" s="12"/>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12">
        <f>3085+1</f>
        <v>3086</v>
      </c>
      <c r="Q579" s="3"/>
      <c r="R579" s="3"/>
      <c r="S579" s="6"/>
      <c r="T579" s="7"/>
      <c r="U579" s="7"/>
      <c r="V579" s="7"/>
      <c r="W579" s="7"/>
      <c r="X579" s="7"/>
      <c r="Y579" s="7"/>
      <c r="Z579" s="7"/>
      <c r="AA579" s="7"/>
      <c r="AB579" s="7"/>
      <c r="AC579" s="7"/>
      <c r="AD579" s="7"/>
      <c r="AE579" s="8"/>
      <c r="AF579" s="8"/>
      <c r="AG579" s="12"/>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12">
        <f>3356+1</f>
        <v>3357</v>
      </c>
      <c r="Q580" s="3"/>
      <c r="R580" s="3"/>
      <c r="S580" s="6"/>
      <c r="T580" s="7"/>
      <c r="U580" s="7"/>
      <c r="V580" s="7"/>
      <c r="W580" s="7"/>
      <c r="X580" s="7"/>
      <c r="Y580" s="7"/>
      <c r="Z580" s="7"/>
      <c r="AA580" s="7"/>
      <c r="AB580" s="7"/>
      <c r="AC580" s="7"/>
      <c r="AD580" s="7"/>
      <c r="AE580" s="8"/>
      <c r="AF580" s="8"/>
      <c r="AG580" s="12"/>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12">
        <f>3844+0</f>
        <v>3844</v>
      </c>
      <c r="Q581" s="3"/>
      <c r="R581" s="3"/>
      <c r="S581" s="6"/>
      <c r="T581" s="7"/>
      <c r="U581" s="7"/>
      <c r="V581" s="7"/>
      <c r="W581" s="7"/>
      <c r="X581" s="7"/>
      <c r="Y581" s="7"/>
      <c r="Z581" s="7"/>
      <c r="AA581" s="7"/>
      <c r="AB581" s="7"/>
      <c r="AC581" s="7"/>
      <c r="AD581" s="7"/>
      <c r="AE581" s="8"/>
      <c r="AF581" s="8"/>
      <c r="AG581" s="12"/>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12">
        <f>29337+11</f>
        <v>29348</v>
      </c>
      <c r="Q582" s="3"/>
      <c r="R582" s="3"/>
      <c r="S582" s="6"/>
      <c r="T582" s="7"/>
      <c r="U582" s="7"/>
      <c r="V582" s="7"/>
      <c r="W582" s="7"/>
      <c r="X582" s="7"/>
      <c r="Y582" s="7"/>
      <c r="Z582" s="7"/>
      <c r="AA582" s="7"/>
      <c r="AB582" s="7"/>
      <c r="AC582" s="7"/>
      <c r="AD582" s="7"/>
      <c r="AE582" s="8"/>
      <c r="AF582" s="8"/>
      <c r="AG582" s="12"/>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12">
        <f>88688+252</f>
        <v>88940</v>
      </c>
      <c r="Q583" s="3"/>
      <c r="R583" s="3"/>
      <c r="S583" s="6"/>
      <c r="T583" s="7"/>
      <c r="U583" s="7"/>
      <c r="V583" s="7"/>
      <c r="W583" s="7"/>
      <c r="X583" s="7"/>
      <c r="Y583" s="7"/>
      <c r="Z583" s="7"/>
      <c r="AA583" s="7"/>
      <c r="AB583" s="7"/>
      <c r="AC583" s="7"/>
      <c r="AD583" s="7"/>
      <c r="AE583" s="8"/>
      <c r="AF583" s="8"/>
      <c r="AG583" s="12"/>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12">
        <f>132382+46</f>
        <v>132428</v>
      </c>
      <c r="Q584" s="3"/>
      <c r="R584" s="3"/>
      <c r="S584" s="6"/>
      <c r="T584" s="7"/>
      <c r="U584" s="7"/>
      <c r="V584" s="7"/>
      <c r="W584" s="7"/>
      <c r="X584" s="7"/>
      <c r="Y584" s="7"/>
      <c r="Z584" s="7"/>
      <c r="AA584" s="7"/>
      <c r="AB584" s="7"/>
      <c r="AC584" s="7"/>
      <c r="AD584" s="7"/>
      <c r="AE584" s="8"/>
      <c r="AF584" s="8"/>
      <c r="AG584" s="12"/>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12">
        <f>98495+36</f>
        <v>98531</v>
      </c>
      <c r="Q585" s="3"/>
      <c r="R585" s="3"/>
      <c r="S585" s="6"/>
      <c r="T585" s="7"/>
      <c r="U585" s="7"/>
      <c r="V585" s="7"/>
      <c r="W585" s="7"/>
      <c r="X585" s="7"/>
      <c r="Y585" s="7"/>
      <c r="Z585" s="7"/>
      <c r="AA585" s="7"/>
      <c r="AB585" s="7"/>
      <c r="AC585" s="7"/>
      <c r="AD585" s="7"/>
      <c r="AE585" s="8"/>
      <c r="AF585" s="8"/>
      <c r="AG585" s="12"/>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12">
        <f>72433+24</f>
        <v>72457</v>
      </c>
      <c r="Q586" s="3"/>
      <c r="R586" s="3"/>
      <c r="S586" s="6"/>
      <c r="T586" s="7"/>
      <c r="U586" s="7"/>
      <c r="V586" s="7"/>
      <c r="W586" s="7"/>
      <c r="X586" s="7"/>
      <c r="Y586" s="7"/>
      <c r="Z586" s="7"/>
      <c r="AA586" s="7"/>
      <c r="AB586" s="7"/>
      <c r="AC586" s="7"/>
      <c r="AD586" s="7"/>
      <c r="AE586" s="8"/>
      <c r="AF586" s="8"/>
      <c r="AG586" s="12"/>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12">
        <f>52529+52</f>
        <v>52581</v>
      </c>
      <c r="Q587" s="3"/>
      <c r="R587" s="3"/>
      <c r="S587" s="6"/>
      <c r="T587" s="7"/>
      <c r="U587" s="7"/>
      <c r="V587" s="7"/>
      <c r="W587" s="7"/>
      <c r="X587" s="7"/>
      <c r="Y587" s="7"/>
      <c r="Z587" s="7"/>
      <c r="AA587" s="7"/>
      <c r="AB587" s="7"/>
      <c r="AC587" s="7"/>
      <c r="AD587" s="7"/>
      <c r="AE587" s="8"/>
      <c r="AF587" s="8"/>
      <c r="AG587" s="12"/>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12">
        <f>42955+68</f>
        <v>43023</v>
      </c>
      <c r="Q588" s="3"/>
      <c r="R588" s="3"/>
      <c r="S588" s="6"/>
      <c r="T588" s="7"/>
      <c r="U588" s="7"/>
      <c r="V588" s="7"/>
      <c r="W588" s="7"/>
      <c r="X588" s="7"/>
      <c r="Y588" s="7"/>
      <c r="Z588" s="7"/>
      <c r="AA588" s="7"/>
      <c r="AB588" s="7"/>
      <c r="AC588" s="7"/>
      <c r="AD588" s="7"/>
      <c r="AE588" s="8"/>
      <c r="AF588" s="8"/>
      <c r="AG588" s="12"/>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12">
        <f>31032+538</f>
        <v>31570</v>
      </c>
      <c r="Q589" s="3"/>
      <c r="R589" s="3"/>
      <c r="S589" s="6"/>
      <c r="T589" s="7"/>
      <c r="U589" s="7"/>
      <c r="V589" s="7"/>
      <c r="W589" s="7"/>
      <c r="X589" s="7"/>
      <c r="Y589" s="7"/>
      <c r="Z589" s="7"/>
      <c r="AA589" s="7"/>
      <c r="AB589" s="7"/>
      <c r="AC589" s="7"/>
      <c r="AD589" s="7"/>
      <c r="AE589" s="8"/>
      <c r="AF589" s="8"/>
      <c r="AG589" s="12"/>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12">
        <f>31933+24</f>
        <v>31957</v>
      </c>
      <c r="Q590" s="3"/>
      <c r="R590" s="3"/>
      <c r="S590" s="6"/>
      <c r="T590" s="7"/>
      <c r="U590" s="7"/>
      <c r="V590" s="7"/>
      <c r="W590" s="7"/>
      <c r="X590" s="7"/>
      <c r="Y590" s="7"/>
      <c r="Z590" s="7"/>
      <c r="AA590" s="7"/>
      <c r="AB590" s="7"/>
      <c r="AC590" s="7"/>
      <c r="AD590" s="7"/>
      <c r="AE590" s="8"/>
      <c r="AF590" s="8"/>
      <c r="AG590" s="12"/>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12">
        <f>26847+21</f>
        <v>26868</v>
      </c>
      <c r="Q591" s="3"/>
      <c r="R591" s="3"/>
      <c r="S591" s="6"/>
      <c r="T591" s="7"/>
      <c r="U591" s="7"/>
      <c r="V591" s="7"/>
      <c r="W591" s="7"/>
      <c r="X591" s="7"/>
      <c r="Y591" s="7"/>
      <c r="Z591" s="7"/>
      <c r="AA591" s="7"/>
      <c r="AB591" s="7"/>
      <c r="AC591" s="7"/>
      <c r="AD591" s="7"/>
      <c r="AE591" s="8"/>
      <c r="AF591" s="8"/>
      <c r="AG591" s="12"/>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12">
        <f>21979+33</f>
        <v>22012</v>
      </c>
      <c r="Q592" s="3"/>
      <c r="R592" s="3"/>
      <c r="S592" s="6"/>
      <c r="T592" s="7"/>
      <c r="U592" s="7"/>
      <c r="V592" s="7"/>
      <c r="W592" s="7"/>
      <c r="X592" s="7"/>
      <c r="Y592" s="7"/>
      <c r="Z592" s="7"/>
      <c r="AA592" s="7"/>
      <c r="AB592" s="7"/>
      <c r="AC592" s="7"/>
      <c r="AD592" s="7"/>
      <c r="AE592" s="8"/>
      <c r="AF592" s="8"/>
      <c r="AG592" s="12"/>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12">
        <f>24336+31</f>
        <v>24367</v>
      </c>
      <c r="Q593" s="3"/>
      <c r="R593" s="3"/>
      <c r="S593" s="6"/>
      <c r="T593" s="7"/>
      <c r="U593" s="7"/>
      <c r="V593" s="7"/>
      <c r="W593" s="7"/>
      <c r="X593" s="7"/>
      <c r="Y593" s="7"/>
      <c r="Z593" s="7"/>
      <c r="AA593" s="7"/>
      <c r="AB593" s="7"/>
      <c r="AC593" s="7"/>
      <c r="AD593" s="7"/>
      <c r="AE593" s="8"/>
      <c r="AF593" s="8"/>
      <c r="AG593" s="12"/>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12">
        <f>22406+13</f>
        <v>22419</v>
      </c>
      <c r="Q594" s="3"/>
      <c r="R594" s="3"/>
      <c r="S594" s="6"/>
      <c r="T594" s="7"/>
      <c r="U594" s="7"/>
      <c r="V594" s="7"/>
      <c r="W594" s="7"/>
      <c r="X594" s="7"/>
      <c r="Y594" s="7"/>
      <c r="Z594" s="7"/>
      <c r="AA594" s="7"/>
      <c r="AB594" s="7"/>
      <c r="AC594" s="7"/>
      <c r="AD594" s="7"/>
      <c r="AE594" s="8"/>
      <c r="AF594" s="8"/>
      <c r="AG594" s="12"/>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12">
        <f>25853+33</f>
        <v>25886</v>
      </c>
      <c r="Q595" s="3"/>
      <c r="R595" s="3"/>
      <c r="S595" s="6"/>
      <c r="T595" s="7"/>
      <c r="U595" s="7"/>
      <c r="V595" s="7"/>
      <c r="W595" s="7"/>
      <c r="X595" s="7"/>
      <c r="Y595" s="7"/>
      <c r="Z595" s="7"/>
      <c r="AA595" s="7"/>
      <c r="AB595" s="7"/>
      <c r="AC595" s="7"/>
      <c r="AD595" s="7"/>
      <c r="AE595" s="8"/>
      <c r="AF595" s="8"/>
      <c r="AG595" s="12"/>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12">
        <f>26297+31</f>
        <v>26328</v>
      </c>
      <c r="Q596" s="3"/>
      <c r="R596" s="3"/>
      <c r="S596" s="6"/>
      <c r="T596" s="7"/>
      <c r="U596" s="7"/>
      <c r="V596" s="7"/>
      <c r="W596" s="7"/>
      <c r="X596" s="7"/>
      <c r="Y596" s="7"/>
      <c r="Z596" s="7"/>
      <c r="AA596" s="7"/>
      <c r="AB596" s="7"/>
      <c r="AC596" s="7"/>
      <c r="AD596" s="7"/>
      <c r="AE596" s="8"/>
      <c r="AF596" s="8"/>
      <c r="AG596" s="12"/>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12">
        <f>25745+29</f>
        <v>25774</v>
      </c>
      <c r="Q597" s="3"/>
      <c r="R597" s="3"/>
      <c r="S597" s="6"/>
      <c r="T597" s="7"/>
      <c r="U597" s="7"/>
      <c r="V597" s="7"/>
      <c r="W597" s="7"/>
      <c r="X597" s="7"/>
      <c r="Y597" s="7"/>
      <c r="Z597" s="7"/>
      <c r="AA597" s="7"/>
      <c r="AB597" s="7"/>
      <c r="AC597" s="7"/>
      <c r="AD597" s="7"/>
      <c r="AE597" s="8"/>
      <c r="AF597" s="8"/>
      <c r="AG597" s="12"/>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12">
        <f>28669+26</f>
        <v>28695</v>
      </c>
      <c r="Q598" s="3"/>
      <c r="R598" s="3"/>
      <c r="S598" s="6"/>
      <c r="T598" s="7"/>
      <c r="U598" s="7"/>
      <c r="V598" s="7"/>
      <c r="W598" s="7"/>
      <c r="X598" s="7"/>
      <c r="Y598" s="7"/>
      <c r="Z598" s="7"/>
      <c r="AA598" s="7"/>
      <c r="AB598" s="7"/>
      <c r="AC598" s="7"/>
      <c r="AD598" s="7"/>
      <c r="AE598" s="8"/>
      <c r="AF598" s="8"/>
      <c r="AG598" s="12"/>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12">
        <f>21429+12</f>
        <v>21441</v>
      </c>
      <c r="Q599" s="3"/>
      <c r="R599" s="3"/>
      <c r="S599" s="6"/>
      <c r="T599" s="7"/>
      <c r="U599" s="7"/>
      <c r="V599" s="7"/>
      <c r="W599" s="7"/>
      <c r="X599" s="7"/>
      <c r="Y599" s="7"/>
      <c r="Z599" s="7"/>
      <c r="AA599" s="7"/>
      <c r="AB599" s="7"/>
      <c r="AC599" s="7"/>
      <c r="AD599" s="7"/>
      <c r="AE599" s="8"/>
      <c r="AF599" s="8"/>
      <c r="AG599" s="12"/>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12">
        <f>19032+31</f>
        <v>19063</v>
      </c>
      <c r="Q600" s="3"/>
      <c r="R600" s="3"/>
      <c r="S600" s="6"/>
      <c r="T600" s="7"/>
      <c r="U600" s="7"/>
      <c r="V600" s="7"/>
      <c r="W600" s="7"/>
      <c r="X600" s="7"/>
      <c r="Y600" s="7"/>
      <c r="Z600" s="7"/>
      <c r="AA600" s="7"/>
      <c r="AB600" s="7"/>
      <c r="AC600" s="7"/>
      <c r="AD600" s="7"/>
      <c r="AE600" s="8"/>
      <c r="AF600" s="8"/>
      <c r="AG600" s="12"/>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12">
        <f>15539+22</f>
        <v>15561</v>
      </c>
      <c r="Q601" s="3"/>
      <c r="R601" s="3"/>
      <c r="S601" s="6"/>
      <c r="T601" s="7"/>
      <c r="U601" s="7"/>
      <c r="V601" s="7"/>
      <c r="W601" s="7"/>
      <c r="X601" s="7"/>
      <c r="Y601" s="7"/>
      <c r="Z601" s="7"/>
      <c r="AA601" s="7"/>
      <c r="AB601" s="7"/>
      <c r="AC601" s="7"/>
      <c r="AD601" s="7"/>
      <c r="AE601" s="8"/>
      <c r="AF601" s="8"/>
      <c r="AG601" s="12"/>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12">
        <f>11633+22</f>
        <v>11655</v>
      </c>
      <c r="Q602" s="3"/>
      <c r="R602" s="3"/>
      <c r="S602" s="6"/>
      <c r="T602" s="7"/>
      <c r="U602" s="7"/>
      <c r="V602" s="7"/>
      <c r="W602" s="7"/>
      <c r="X602" s="7"/>
      <c r="Y602" s="7"/>
      <c r="Z602" s="7"/>
      <c r="AA602" s="7"/>
      <c r="AB602" s="7"/>
      <c r="AC602" s="7"/>
      <c r="AD602" s="7"/>
      <c r="AE602" s="8"/>
      <c r="AF602" s="8"/>
      <c r="AG602" s="12"/>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12">
        <f>12763+12</f>
        <v>12775</v>
      </c>
      <c r="Q603" s="3"/>
      <c r="R603" s="3"/>
      <c r="S603" s="6"/>
      <c r="T603" s="7"/>
      <c r="U603" s="7"/>
      <c r="V603" s="7"/>
      <c r="W603" s="7"/>
      <c r="X603" s="7"/>
      <c r="Y603" s="7"/>
      <c r="Z603" s="7"/>
      <c r="AA603" s="7"/>
      <c r="AB603" s="7"/>
      <c r="AC603" s="7"/>
      <c r="AD603" s="7"/>
      <c r="AE603" s="8"/>
      <c r="AF603" s="8"/>
      <c r="AG603" s="12"/>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12">
        <f>12462+25</f>
        <v>12487</v>
      </c>
      <c r="Q604" s="3"/>
      <c r="R604" s="3"/>
      <c r="S604" s="6"/>
      <c r="T604" s="7"/>
      <c r="U604" s="7"/>
      <c r="V604" s="7"/>
      <c r="W604" s="7"/>
      <c r="X604" s="7"/>
      <c r="Y604" s="7"/>
      <c r="Z604" s="7"/>
      <c r="AA604" s="7"/>
      <c r="AB604" s="7"/>
      <c r="AC604" s="7"/>
      <c r="AD604" s="7"/>
      <c r="AE604" s="8"/>
      <c r="AF604" s="8"/>
      <c r="AG604" s="12"/>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12">
        <f>11693+12</f>
        <v>11705</v>
      </c>
      <c r="Q605" s="3"/>
      <c r="R605" s="3"/>
      <c r="S605" s="6"/>
      <c r="T605" s="7"/>
      <c r="U605" s="7"/>
      <c r="V605" s="7"/>
      <c r="W605" s="7"/>
      <c r="X605" s="7"/>
      <c r="Y605" s="7"/>
      <c r="Z605" s="7"/>
      <c r="AA605" s="7"/>
      <c r="AB605" s="7"/>
      <c r="AC605" s="7"/>
      <c r="AD605" s="7"/>
      <c r="AE605" s="8"/>
      <c r="AF605" s="8"/>
      <c r="AG605" s="12"/>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12">
        <f>11327+16</f>
        <v>11343</v>
      </c>
      <c r="Q606" s="3"/>
      <c r="R606" s="3"/>
      <c r="S606" s="6"/>
      <c r="T606" s="7"/>
      <c r="U606" s="7"/>
      <c r="V606" s="7"/>
      <c r="W606" s="7"/>
      <c r="X606" s="7"/>
      <c r="Y606" s="7"/>
      <c r="Z606" s="7"/>
      <c r="AA606" s="7"/>
      <c r="AB606" s="7"/>
      <c r="AC606" s="7"/>
      <c r="AD606" s="7"/>
      <c r="AE606" s="8"/>
      <c r="AF606" s="8"/>
      <c r="AG606" s="12"/>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12">
        <f>10007+8</f>
        <v>10015</v>
      </c>
      <c r="Q607" s="3"/>
      <c r="R607" s="3"/>
      <c r="S607" s="6"/>
      <c r="T607" s="7"/>
      <c r="U607" s="7"/>
      <c r="V607" s="7"/>
      <c r="W607" s="7"/>
      <c r="X607" s="7"/>
      <c r="Y607" s="7"/>
      <c r="Z607" s="7"/>
      <c r="AA607" s="7"/>
      <c r="AB607" s="7"/>
      <c r="AC607" s="7"/>
      <c r="AD607" s="7"/>
      <c r="AE607" s="8"/>
      <c r="AF607" s="8"/>
      <c r="AG607" s="12"/>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12">
        <f>9056+9</f>
        <v>9065</v>
      </c>
      <c r="Q608" s="3"/>
      <c r="R608" s="3"/>
      <c r="S608" s="6"/>
      <c r="T608" s="7"/>
      <c r="U608" s="7"/>
      <c r="V608" s="7"/>
      <c r="W608" s="7"/>
      <c r="X608" s="7"/>
      <c r="Y608" s="7"/>
      <c r="Z608" s="7"/>
      <c r="AA608" s="7"/>
      <c r="AB608" s="7"/>
      <c r="AC608" s="7"/>
      <c r="AD608" s="7"/>
      <c r="AE608" s="8"/>
      <c r="AF608" s="8"/>
      <c r="AG608" s="12"/>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12">
        <f>8207+1</f>
        <v>8208</v>
      </c>
      <c r="Q609" s="3"/>
      <c r="R609" s="3"/>
      <c r="S609" s="6"/>
      <c r="T609" s="7"/>
      <c r="U609" s="7"/>
      <c r="V609" s="7"/>
      <c r="W609" s="7"/>
      <c r="X609" s="7"/>
      <c r="Y609" s="7"/>
      <c r="Z609" s="7"/>
      <c r="AA609" s="7"/>
      <c r="AB609" s="7"/>
      <c r="AC609" s="7"/>
      <c r="AD609" s="7"/>
      <c r="AE609" s="8"/>
      <c r="AF609" s="8"/>
      <c r="AG609" s="12"/>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12">
        <f>7964+2</f>
        <v>7966</v>
      </c>
      <c r="Q610" s="3"/>
      <c r="R610" s="3"/>
      <c r="S610" s="6"/>
      <c r="T610" s="7"/>
      <c r="U610" s="7"/>
      <c r="V610" s="7"/>
      <c r="W610" s="7"/>
      <c r="X610" s="7"/>
      <c r="Y610" s="7"/>
      <c r="Z610" s="7"/>
      <c r="AA610" s="7"/>
      <c r="AB610" s="7"/>
      <c r="AC610" s="7"/>
      <c r="AD610" s="7"/>
      <c r="AE610" s="8"/>
      <c r="AF610" s="8"/>
      <c r="AG610" s="12"/>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12">
        <f>7920+5</f>
        <v>7925</v>
      </c>
      <c r="Q611" s="3"/>
      <c r="R611" s="3"/>
      <c r="S611" s="6"/>
      <c r="T611" s="7"/>
      <c r="U611" s="7"/>
      <c r="V611" s="7"/>
      <c r="W611" s="7"/>
      <c r="X611" s="7"/>
      <c r="Y611" s="7"/>
      <c r="Z611" s="7"/>
      <c r="AA611" s="7"/>
      <c r="AB611" s="7"/>
      <c r="AC611" s="7"/>
      <c r="AD611" s="7"/>
      <c r="AE611" s="8"/>
      <c r="AF611" s="8"/>
      <c r="AG611" s="12"/>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12">
        <f>7050+3</f>
        <v>7053</v>
      </c>
      <c r="Q612" s="3"/>
      <c r="R612" s="3"/>
      <c r="S612" s="6"/>
      <c r="T612" s="7"/>
      <c r="U612" s="7"/>
      <c r="V612" s="7"/>
      <c r="W612" s="7"/>
      <c r="X612" s="7"/>
      <c r="Y612" s="7"/>
      <c r="Z612" s="7"/>
      <c r="AA612" s="7"/>
      <c r="AB612" s="7"/>
      <c r="AC612" s="7"/>
      <c r="AD612" s="7"/>
      <c r="AE612" s="8"/>
      <c r="AF612" s="8"/>
      <c r="AG612" s="12"/>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12">
        <f>6809+4</f>
        <v>6813</v>
      </c>
      <c r="Q613" s="3"/>
      <c r="R613" s="3"/>
      <c r="S613" s="6"/>
      <c r="T613" s="7"/>
      <c r="U613" s="7"/>
      <c r="V613" s="7"/>
      <c r="W613" s="7"/>
      <c r="X613" s="7"/>
      <c r="Y613" s="7"/>
      <c r="Z613" s="7"/>
      <c r="AA613" s="7"/>
      <c r="AB613" s="7"/>
      <c r="AC613" s="7"/>
      <c r="AD613" s="7"/>
      <c r="AE613" s="8"/>
      <c r="AF613" s="8"/>
      <c r="AG613" s="12"/>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12">
        <f>6379+10</f>
        <v>6389</v>
      </c>
      <c r="Q614" s="3"/>
      <c r="R614" s="3"/>
      <c r="S614" s="6"/>
      <c r="T614" s="7"/>
      <c r="U614" s="7"/>
      <c r="V614" s="7"/>
      <c r="W614" s="7"/>
      <c r="X614" s="7"/>
      <c r="Y614" s="7"/>
      <c r="Z614" s="7"/>
      <c r="AA614" s="7"/>
      <c r="AB614" s="7"/>
      <c r="AC614" s="7"/>
      <c r="AD614" s="7"/>
      <c r="AE614" s="8"/>
      <c r="AF614" s="8"/>
      <c r="AG614" s="12"/>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12">
        <f>6406+4</f>
        <v>6410</v>
      </c>
      <c r="Q615" s="3"/>
      <c r="R615" s="3"/>
      <c r="S615" s="6"/>
      <c r="T615" s="7"/>
      <c r="U615" s="7"/>
      <c r="V615" s="7"/>
      <c r="W615" s="7"/>
      <c r="X615" s="7"/>
      <c r="Y615" s="7"/>
      <c r="Z615" s="7"/>
      <c r="AA615" s="7"/>
      <c r="AB615" s="7"/>
      <c r="AC615" s="7"/>
      <c r="AD615" s="7"/>
      <c r="AE615" s="8"/>
      <c r="AF615" s="8"/>
      <c r="AG615" s="12"/>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12">
        <f>6282+3</f>
        <v>6285</v>
      </c>
      <c r="Q616" s="3"/>
      <c r="R616" s="3"/>
      <c r="S616" s="6"/>
      <c r="T616" s="7"/>
      <c r="U616" s="7"/>
      <c r="V616" s="7"/>
      <c r="W616" s="7"/>
      <c r="X616" s="7"/>
      <c r="Y616" s="7"/>
      <c r="Z616" s="7"/>
      <c r="AA616" s="7"/>
      <c r="AB616" s="7"/>
      <c r="AC616" s="7"/>
      <c r="AD616" s="7"/>
      <c r="AE616" s="8"/>
      <c r="AF616" s="8"/>
      <c r="AG616" s="12"/>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12">
        <f>7152+2</f>
        <v>7154</v>
      </c>
      <c r="Q617" s="3"/>
      <c r="R617" s="3"/>
      <c r="S617" s="6"/>
      <c r="T617" s="7"/>
      <c r="U617" s="7"/>
      <c r="V617" s="7"/>
      <c r="W617" s="7"/>
      <c r="X617" s="7"/>
      <c r="Y617" s="7"/>
      <c r="Z617" s="7"/>
      <c r="AA617" s="7"/>
      <c r="AB617" s="7"/>
      <c r="AC617" s="7"/>
      <c r="AD617" s="7"/>
      <c r="AE617" s="8"/>
      <c r="AF617" s="8"/>
      <c r="AG617" s="12"/>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12">
        <f>5568+1</f>
        <v>5569</v>
      </c>
      <c r="Q618" s="3"/>
      <c r="R618" s="3"/>
      <c r="S618" s="6"/>
      <c r="T618" s="7"/>
      <c r="U618" s="7"/>
      <c r="V618" s="7"/>
      <c r="W618" s="7"/>
      <c r="X618" s="7"/>
      <c r="Y618" s="7"/>
      <c r="Z618" s="7"/>
      <c r="AA618" s="7"/>
      <c r="AB618" s="7"/>
      <c r="AC618" s="7"/>
      <c r="AD618" s="7"/>
      <c r="AE618" s="8"/>
      <c r="AF618" s="8"/>
      <c r="AG618" s="12"/>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12">
        <f>7357+5</f>
        <v>7362</v>
      </c>
      <c r="Q619" s="3"/>
      <c r="R619" s="3"/>
      <c r="S619" s="6"/>
      <c r="T619" s="7"/>
      <c r="U619" s="7"/>
      <c r="V619" s="7"/>
      <c r="W619" s="7"/>
      <c r="X619" s="7"/>
      <c r="Y619" s="7"/>
      <c r="Z619" s="7"/>
      <c r="AA619" s="7"/>
      <c r="AB619" s="7"/>
      <c r="AC619" s="7"/>
      <c r="AD619" s="7"/>
      <c r="AE619" s="8"/>
      <c r="AF619" s="8"/>
      <c r="AG619" s="12"/>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12">
        <f>6917+4</f>
        <v>6921</v>
      </c>
      <c r="Q620" s="3"/>
      <c r="R620" s="3"/>
      <c r="S620" s="6"/>
      <c r="T620" s="7"/>
      <c r="U620" s="7"/>
      <c r="V620" s="7"/>
      <c r="W620" s="7"/>
      <c r="X620" s="7"/>
      <c r="Y620" s="7"/>
      <c r="Z620" s="7"/>
      <c r="AA620" s="7"/>
      <c r="AB620" s="7"/>
      <c r="AC620" s="7"/>
      <c r="AD620" s="7"/>
      <c r="AE620" s="8"/>
      <c r="AF620" s="8"/>
      <c r="AG620" s="12"/>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12">
        <f>7030+2</f>
        <v>7032</v>
      </c>
      <c r="Q621" s="3"/>
      <c r="R621" s="3"/>
      <c r="S621" s="6"/>
      <c r="T621" s="7"/>
      <c r="U621" s="7"/>
      <c r="V621" s="7"/>
      <c r="W621" s="7"/>
      <c r="X621" s="7"/>
      <c r="Y621" s="7"/>
      <c r="Z621" s="7"/>
      <c r="AA621" s="7"/>
      <c r="AB621" s="7"/>
      <c r="AC621" s="7"/>
      <c r="AD621" s="7"/>
      <c r="AE621" s="8"/>
      <c r="AF621" s="8"/>
      <c r="AG621" s="12"/>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12">
        <f>6560+9</f>
        <v>6569</v>
      </c>
      <c r="Q622" s="3"/>
      <c r="R622" s="3"/>
      <c r="S622" s="6"/>
      <c r="T622" s="7"/>
      <c r="U622" s="7"/>
      <c r="V622" s="7"/>
      <c r="W622" s="7"/>
      <c r="X622" s="7"/>
      <c r="Y622" s="7"/>
      <c r="Z622" s="7"/>
      <c r="AA622" s="7"/>
      <c r="AB622" s="7"/>
      <c r="AC622" s="7"/>
      <c r="AD622" s="7"/>
      <c r="AE622" s="8"/>
      <c r="AF622" s="8"/>
      <c r="AG622" s="12"/>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12">
        <f>7992+0</f>
        <v>7992</v>
      </c>
      <c r="Q623" s="3"/>
      <c r="R623" s="3"/>
      <c r="S623" s="6"/>
      <c r="T623" s="7"/>
      <c r="U623" s="7"/>
      <c r="V623" s="7"/>
      <c r="W623" s="7"/>
      <c r="X623" s="7"/>
      <c r="Y623" s="7"/>
      <c r="Z623" s="7"/>
      <c r="AA623" s="7"/>
      <c r="AB623" s="7"/>
      <c r="AC623" s="7"/>
      <c r="AD623" s="7"/>
      <c r="AE623" s="8"/>
      <c r="AF623" s="8"/>
      <c r="AG623" s="12"/>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12">
        <f>12305+4</f>
        <v>12309</v>
      </c>
      <c r="Q624" s="3"/>
      <c r="R624" s="3"/>
      <c r="S624" s="6"/>
      <c r="T624" s="7"/>
      <c r="U624" s="7"/>
      <c r="V624" s="7"/>
      <c r="W624" s="7"/>
      <c r="X624" s="7"/>
      <c r="Y624" s="7"/>
      <c r="Z624" s="7"/>
      <c r="AA624" s="7"/>
      <c r="AB624" s="7"/>
      <c r="AC624" s="7"/>
      <c r="AD624" s="7"/>
      <c r="AE624" s="8"/>
      <c r="AF624" s="8"/>
      <c r="AG624" s="12"/>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12">
        <f>12000+6</f>
        <v>12006</v>
      </c>
      <c r="Q625" s="3"/>
      <c r="R625" s="3"/>
      <c r="S625" s="6"/>
      <c r="T625" s="7"/>
      <c r="U625" s="7"/>
      <c r="V625" s="7"/>
      <c r="W625" s="7"/>
      <c r="X625" s="7"/>
      <c r="Y625" s="7"/>
      <c r="Z625" s="7"/>
      <c r="AA625" s="7"/>
      <c r="AB625" s="7"/>
      <c r="AC625" s="7"/>
      <c r="AD625" s="7"/>
      <c r="AE625" s="8"/>
      <c r="AF625" s="8"/>
      <c r="AG625" s="12"/>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12">
        <f>13030+4</f>
        <v>13034</v>
      </c>
      <c r="Q626" s="3"/>
      <c r="R626" s="3"/>
      <c r="S626" s="6"/>
      <c r="T626" s="7"/>
      <c r="U626" s="7"/>
      <c r="V626" s="7"/>
      <c r="W626" s="7"/>
      <c r="X626" s="7"/>
      <c r="Y626" s="7"/>
      <c r="Z626" s="7"/>
      <c r="AA626" s="7"/>
      <c r="AB626" s="7"/>
      <c r="AC626" s="7"/>
      <c r="AD626" s="7"/>
      <c r="AE626" s="8"/>
      <c r="AF626" s="8"/>
      <c r="AG626" s="12"/>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12">
        <f>15144+4</f>
        <v>15148</v>
      </c>
      <c r="Q627" s="3"/>
      <c r="R627" s="3"/>
      <c r="S627" s="6"/>
      <c r="T627" s="7"/>
      <c r="U627" s="7"/>
      <c r="V627" s="7"/>
      <c r="W627" s="7"/>
      <c r="X627" s="7"/>
      <c r="Y627" s="7"/>
      <c r="Z627" s="7"/>
      <c r="AA627" s="7"/>
      <c r="AB627" s="7"/>
      <c r="AC627" s="7"/>
      <c r="AD627" s="7"/>
      <c r="AE627" s="8"/>
      <c r="AF627" s="8"/>
      <c r="AG627" s="12"/>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12">
        <f>7668+2</f>
        <v>7670</v>
      </c>
      <c r="Q628" s="3"/>
      <c r="R628" s="3"/>
      <c r="S628" s="6"/>
      <c r="T628" s="7"/>
      <c r="U628" s="7"/>
      <c r="V628" s="7"/>
      <c r="W628" s="7"/>
      <c r="X628" s="7"/>
      <c r="Y628" s="7"/>
      <c r="Z628" s="7"/>
      <c r="AA628" s="7"/>
      <c r="AB628" s="7"/>
      <c r="AC628" s="7"/>
      <c r="AD628" s="7"/>
      <c r="AE628" s="8"/>
      <c r="AF628" s="8"/>
      <c r="AG628" s="12"/>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12">
        <f>3896+7</f>
        <v>3903</v>
      </c>
      <c r="Q629" s="3"/>
      <c r="R629" s="3"/>
      <c r="S629" s="6"/>
      <c r="T629" s="7"/>
      <c r="U629" s="7"/>
      <c r="V629" s="7"/>
      <c r="W629" s="7"/>
      <c r="X629" s="7"/>
      <c r="Y629" s="7"/>
      <c r="Z629" s="7"/>
      <c r="AA629" s="7"/>
      <c r="AB629" s="7"/>
      <c r="AC629" s="7"/>
      <c r="AD629" s="7"/>
      <c r="AE629" s="8"/>
      <c r="AF629" s="8"/>
      <c r="AG629" s="12"/>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12">
        <f>4106+2</f>
        <v>4108</v>
      </c>
      <c r="Q630" s="3"/>
      <c r="R630" s="3"/>
      <c r="S630" s="6"/>
      <c r="T630" s="7"/>
      <c r="U630" s="7"/>
      <c r="V630" s="7"/>
      <c r="W630" s="7"/>
      <c r="X630" s="7"/>
      <c r="Y630" s="7"/>
      <c r="Z630" s="7"/>
      <c r="AA630" s="7"/>
      <c r="AB630" s="7"/>
      <c r="AC630" s="7"/>
      <c r="AD630" s="7"/>
      <c r="AE630" s="8"/>
      <c r="AF630" s="8"/>
      <c r="AG630" s="12"/>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12">
        <f>4076+15</f>
        <v>4091</v>
      </c>
      <c r="Q631" s="3"/>
      <c r="R631" s="3"/>
      <c r="S631" s="6"/>
      <c r="T631" s="7"/>
      <c r="U631" s="7"/>
      <c r="V631" s="7"/>
      <c r="W631" s="7"/>
      <c r="X631" s="7"/>
      <c r="Y631" s="7"/>
      <c r="Z631" s="7"/>
      <c r="AA631" s="7"/>
      <c r="AB631" s="7"/>
      <c r="AC631" s="7"/>
      <c r="AD631" s="7"/>
      <c r="AE631" s="8"/>
      <c r="AF631" s="8"/>
      <c r="AG631" s="12"/>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12">
        <f>4239+5</f>
        <v>4244</v>
      </c>
      <c r="Q632" s="3"/>
      <c r="R632" s="3"/>
      <c r="S632" s="6"/>
      <c r="T632" s="7"/>
      <c r="U632" s="7"/>
      <c r="V632" s="7"/>
      <c r="W632" s="7"/>
      <c r="X632" s="7"/>
      <c r="Y632" s="7"/>
      <c r="Z632" s="7"/>
      <c r="AA632" s="7"/>
      <c r="AB632" s="7"/>
      <c r="AC632" s="7"/>
      <c r="AD632" s="7"/>
      <c r="AE632" s="8"/>
      <c r="AF632" s="8"/>
      <c r="AG632" s="12"/>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12">
        <f>5217+3</f>
        <v>5220</v>
      </c>
      <c r="Q633" s="3"/>
      <c r="R633" s="3"/>
      <c r="S633" s="6"/>
      <c r="T633" s="7"/>
      <c r="U633" s="7"/>
      <c r="V633" s="7"/>
      <c r="W633" s="7"/>
      <c r="X633" s="7"/>
      <c r="Y633" s="7"/>
      <c r="Z633" s="7"/>
      <c r="AA633" s="7"/>
      <c r="AB633" s="7"/>
      <c r="AC633" s="7"/>
      <c r="AD633" s="7"/>
      <c r="AE633" s="8"/>
      <c r="AF633" s="8"/>
      <c r="AG633" s="12"/>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12">
        <f>4821+1</f>
        <v>4822</v>
      </c>
      <c r="Q634" s="3"/>
      <c r="R634" s="3"/>
      <c r="S634" s="6"/>
      <c r="T634" s="7"/>
      <c r="U634" s="7"/>
      <c r="V634" s="7"/>
      <c r="W634" s="7"/>
      <c r="X634" s="7"/>
      <c r="Y634" s="7"/>
      <c r="Z634" s="7"/>
      <c r="AA634" s="7"/>
      <c r="AB634" s="7"/>
      <c r="AC634" s="7"/>
      <c r="AD634" s="7"/>
      <c r="AE634" s="8"/>
      <c r="AF634" s="8"/>
      <c r="AG634" s="12"/>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12">
        <f>5365+8</f>
        <v>5373</v>
      </c>
      <c r="Q635" s="3"/>
      <c r="R635" s="3"/>
      <c r="S635" s="6"/>
      <c r="T635" s="7"/>
      <c r="U635" s="7"/>
      <c r="V635" s="7"/>
      <c r="W635" s="7"/>
      <c r="X635" s="7"/>
      <c r="Y635" s="7"/>
      <c r="Z635" s="7"/>
      <c r="AA635" s="7"/>
      <c r="AB635" s="7"/>
      <c r="AC635" s="7"/>
      <c r="AD635" s="7"/>
      <c r="AE635" s="8"/>
      <c r="AF635" s="8"/>
      <c r="AG635" s="12"/>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12">
        <f>5168+9</f>
        <v>5177</v>
      </c>
      <c r="Q636" s="3"/>
      <c r="R636" s="3"/>
      <c r="S636" s="6"/>
      <c r="T636" s="7"/>
      <c r="U636" s="7"/>
      <c r="V636" s="7"/>
      <c r="W636" s="7"/>
      <c r="X636" s="7"/>
      <c r="Y636" s="7"/>
      <c r="Z636" s="7"/>
      <c r="AA636" s="7"/>
      <c r="AB636" s="7"/>
      <c r="AC636" s="7"/>
      <c r="AD636" s="7"/>
      <c r="AE636" s="8"/>
      <c r="AF636" s="8"/>
      <c r="AG636" s="12"/>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12">
        <f>6188+14</f>
        <v>6202</v>
      </c>
      <c r="Q637" s="3"/>
      <c r="R637" s="3"/>
      <c r="S637" s="6"/>
      <c r="T637" s="7"/>
      <c r="U637" s="7"/>
      <c r="V637" s="7"/>
      <c r="W637" s="7"/>
      <c r="X637" s="7"/>
      <c r="Y637" s="7"/>
      <c r="Z637" s="7"/>
      <c r="AA637" s="7"/>
      <c r="AB637" s="7"/>
      <c r="AC637" s="7"/>
      <c r="AD637" s="7"/>
      <c r="AE637" s="8"/>
      <c r="AF637" s="8"/>
      <c r="AG637" s="12"/>
    </row>
    <row r="638" spans="1:33" ht="19.7" customHeight="1" x14ac:dyDescent="0.25">
      <c r="A638" s="6">
        <v>44303</v>
      </c>
      <c r="B638" s="7">
        <f t="shared" ref="B638" si="1052">IF(SUM(C638:J638)="","",SUM(C638:J638))</f>
        <v>52363</v>
      </c>
      <c r="C638" s="7">
        <f>51276+100</f>
        <v>51376</v>
      </c>
      <c r="D638" s="7">
        <v>195</v>
      </c>
      <c r="E638" s="7">
        <v>119</v>
      </c>
      <c r="F638" s="7">
        <v>0</v>
      </c>
      <c r="G638" s="7">
        <v>0</v>
      </c>
      <c r="H638" s="7">
        <v>0</v>
      </c>
      <c r="I638" s="7">
        <v>0</v>
      </c>
      <c r="J638" s="7">
        <v>673</v>
      </c>
      <c r="K638" s="7">
        <f t="shared" ref="K638" si="1053">IF(B638=0,"",B638-B586)</f>
        <v>-118181</v>
      </c>
      <c r="L638" s="7">
        <f t="shared" ref="L638" si="1054">IF(C638=0,"",C638-C586)</f>
        <v>-118886</v>
      </c>
      <c r="M638" s="8">
        <f t="shared" ref="M638" si="1055">IF(K638="","",B638/B586-1)</f>
        <v>-0.69296486537198609</v>
      </c>
      <c r="N638" s="8">
        <f t="shared" ref="N638" si="1056">IF(L638="","",C638/C586-1)</f>
        <v>-0.69825328023869093</v>
      </c>
      <c r="O638" s="12">
        <f>6293+15</f>
        <v>6308</v>
      </c>
      <c r="Q638" s="3"/>
      <c r="R638" s="3"/>
      <c r="S638" s="6"/>
      <c r="T638" s="7"/>
      <c r="U638" s="7"/>
      <c r="V638" s="7"/>
      <c r="W638" s="7"/>
      <c r="X638" s="7"/>
      <c r="Y638" s="7"/>
      <c r="Z638" s="7"/>
      <c r="AA638" s="7"/>
      <c r="AB638" s="7"/>
      <c r="AC638" s="7"/>
      <c r="AD638" s="7"/>
      <c r="AE638" s="8"/>
      <c r="AF638" s="8"/>
      <c r="AG638" s="12"/>
    </row>
    <row r="639" spans="1:33" ht="19.7" customHeight="1" x14ac:dyDescent="0.25">
      <c r="A639" s="6">
        <v>44310</v>
      </c>
      <c r="B639" s="7">
        <f t="shared" ref="B639" si="1057">IF(SUM(C639:J639)="","",SUM(C639:J639))</f>
        <v>52597</v>
      </c>
      <c r="C639" s="7">
        <f>51720+117</f>
        <v>51837</v>
      </c>
      <c r="D639" s="7">
        <v>184</v>
      </c>
      <c r="E639" s="7">
        <v>174</v>
      </c>
      <c r="F639" s="7">
        <v>0</v>
      </c>
      <c r="G639" s="7">
        <v>0</v>
      </c>
      <c r="H639" s="7">
        <v>0</v>
      </c>
      <c r="I639" s="7">
        <v>0</v>
      </c>
      <c r="J639" s="7">
        <v>402</v>
      </c>
      <c r="K639" s="7">
        <f t="shared" ref="K639" si="1058">IF(B639=0,"",B639-B587)</f>
        <v>-144096</v>
      </c>
      <c r="L639" s="7">
        <f t="shared" ref="L639" si="1059">IF(C639=0,"",C639-C587)</f>
        <v>-144564</v>
      </c>
      <c r="M639" s="8">
        <f t="shared" ref="M639" si="1060">IF(K639="","",B639/B587-1)</f>
        <v>-0.73259343240481356</v>
      </c>
      <c r="N639" s="8">
        <f t="shared" ref="N639" si="1061">IF(L639="","",C639/C587-1)</f>
        <v>-0.73606549864817383</v>
      </c>
      <c r="O639" s="12">
        <f>7664+9</f>
        <v>7673</v>
      </c>
      <c r="Q639" s="3"/>
      <c r="R639" s="3"/>
      <c r="S639" s="6"/>
      <c r="T639" s="7"/>
      <c r="U639" s="7"/>
      <c r="V639" s="7"/>
      <c r="W639" s="7"/>
      <c r="X639" s="7"/>
      <c r="Y639" s="7"/>
      <c r="Z639" s="7"/>
      <c r="AA639" s="7"/>
      <c r="AB639" s="7"/>
      <c r="AC639" s="7"/>
      <c r="AD639" s="7"/>
      <c r="AE639" s="8"/>
      <c r="AF639" s="8"/>
      <c r="AG639" s="12"/>
    </row>
    <row r="640" spans="1:33" ht="19.7" customHeight="1" x14ac:dyDescent="0.25">
      <c r="A640" s="6">
        <v>44317</v>
      </c>
      <c r="B640" s="7">
        <f t="shared" ref="B640" si="1062">IF(SUM(C640:J640)="","",SUM(C640:J640))</f>
        <v>55143</v>
      </c>
      <c r="C640" s="7">
        <f>54571+70</f>
        <v>54641</v>
      </c>
      <c r="D640" s="7">
        <v>182</v>
      </c>
      <c r="E640" s="7">
        <v>125</v>
      </c>
      <c r="F640" s="7">
        <v>0</v>
      </c>
      <c r="G640" s="7">
        <v>0</v>
      </c>
      <c r="H640" s="7">
        <v>0</v>
      </c>
      <c r="I640" s="7">
        <v>0</v>
      </c>
      <c r="J640" s="7">
        <v>195</v>
      </c>
      <c r="K640" s="7">
        <f t="shared" ref="K640" si="1063">IF(B640=0,"",B640-B588)</f>
        <v>-163949</v>
      </c>
      <c r="L640" s="7">
        <f t="shared" ref="L640" si="1064">IF(C640=0,"",C640-C588)</f>
        <v>-164119</v>
      </c>
      <c r="M640" s="8">
        <f t="shared" ref="M640" si="1065">IF(K640="","",B640/B588-1)</f>
        <v>-0.74831121172840631</v>
      </c>
      <c r="N640" s="8">
        <f t="shared" ref="N640" si="1066">IF(L640="","",C640/C588-1)</f>
        <v>-0.75022398976046811</v>
      </c>
      <c r="O640" s="12">
        <f>7258+9</f>
        <v>7267</v>
      </c>
      <c r="Q640" s="3"/>
      <c r="R640" s="3"/>
      <c r="S640" s="6"/>
      <c r="T640" s="7"/>
      <c r="U640" s="7"/>
      <c r="V640" s="7"/>
      <c r="W640" s="7"/>
      <c r="X640" s="7"/>
      <c r="Y640" s="7"/>
      <c r="Z640" s="7"/>
      <c r="AA640" s="7"/>
      <c r="AB640" s="7"/>
      <c r="AC640" s="7"/>
      <c r="AD640" s="7"/>
      <c r="AE640" s="8"/>
      <c r="AF640" s="8"/>
      <c r="AG640" s="12"/>
    </row>
    <row r="641" spans="1:33" ht="19.7" customHeight="1" x14ac:dyDescent="0.25">
      <c r="A641" s="6">
        <v>44324</v>
      </c>
      <c r="B641" s="7">
        <f t="shared" ref="B641" si="1067">IF(SUM(C641:J641)="","",SUM(C641:J641))</f>
        <v>55483</v>
      </c>
      <c r="C641" s="7">
        <f>55050+107</f>
        <v>55157</v>
      </c>
      <c r="D641" s="7">
        <v>161</v>
      </c>
      <c r="E641" s="7">
        <v>87</v>
      </c>
      <c r="F641" s="7">
        <v>0</v>
      </c>
      <c r="G641" s="7">
        <v>0</v>
      </c>
      <c r="H641" s="7">
        <v>0</v>
      </c>
      <c r="I641" s="7">
        <v>0</v>
      </c>
      <c r="J641" s="7">
        <v>78</v>
      </c>
      <c r="K641" s="7">
        <f t="shared" ref="K641" si="1068">IF(B641=0,"",B641-B589)</f>
        <v>-173650</v>
      </c>
      <c r="L641" s="7">
        <f t="shared" ref="L641" si="1069">IF(C641=0,"",C641-C589)</f>
        <v>-173649</v>
      </c>
      <c r="M641" s="8">
        <f t="shared" ref="M641" si="1070">IF(K641="","",B641/B589-1)</f>
        <v>-0.75785679059760058</v>
      </c>
      <c r="N641" s="8">
        <f t="shared" ref="N641" si="1071">IF(L641="","",C641/C589-1)</f>
        <v>-0.75893551742524235</v>
      </c>
      <c r="O641" s="12">
        <f>5942+17</f>
        <v>5959</v>
      </c>
      <c r="Q641" s="3"/>
      <c r="R641" s="3"/>
      <c r="S641" s="6"/>
      <c r="T641" s="7"/>
      <c r="U641" s="7"/>
      <c r="V641" s="7"/>
      <c r="W641" s="7"/>
      <c r="X641" s="7"/>
      <c r="Y641" s="7"/>
      <c r="Z641" s="7"/>
      <c r="AA641" s="7"/>
      <c r="AB641" s="7"/>
      <c r="AC641" s="7"/>
      <c r="AD641" s="7"/>
      <c r="AE641" s="8"/>
      <c r="AF641" s="8"/>
      <c r="AG641" s="12"/>
    </row>
    <row r="642" spans="1:33" ht="19.7" customHeight="1" x14ac:dyDescent="0.25">
      <c r="A642" s="6">
        <v>44331</v>
      </c>
      <c r="B642" s="7">
        <f t="shared" ref="B642" si="1072">IF(SUM(C642:J642)="","",SUM(C642:J642))</f>
        <v>56300</v>
      </c>
      <c r="C642" s="7">
        <f>55837+85</f>
        <v>55922</v>
      </c>
      <c r="D642" s="7">
        <v>170</v>
      </c>
      <c r="E642" s="7">
        <v>94</v>
      </c>
      <c r="F642" s="7">
        <v>0</v>
      </c>
      <c r="G642" s="7">
        <v>0</v>
      </c>
      <c r="H642" s="7">
        <v>0</v>
      </c>
      <c r="I642" s="7">
        <v>0</v>
      </c>
      <c r="J642" s="7">
        <v>114</v>
      </c>
      <c r="K642" s="7">
        <f t="shared" ref="K642" si="1073">IF(B642=0,"",B642-B590)</f>
        <v>-174610</v>
      </c>
      <c r="L642" s="7">
        <f t="shared" ref="L642" si="1074">IF(C642=0,"",C642-C590)</f>
        <v>-174645</v>
      </c>
      <c r="M642" s="8">
        <f t="shared" ref="M642" si="1075">IF(K642="","",B642/B590-1)</f>
        <v>-0.75618206227534535</v>
      </c>
      <c r="N642" s="8">
        <f t="shared" ref="N642" si="1076">IF(L642="","",C642/C590-1)</f>
        <v>-0.75745878638313369</v>
      </c>
      <c r="O642" s="12">
        <f>5369+9</f>
        <v>5378</v>
      </c>
      <c r="Q642" s="3"/>
      <c r="R642" s="3"/>
      <c r="S642" s="6"/>
      <c r="T642" s="7"/>
      <c r="U642" s="7"/>
      <c r="V642" s="7"/>
      <c r="W642" s="7"/>
      <c r="X642" s="7"/>
      <c r="Y642" s="7"/>
      <c r="Z642" s="7"/>
      <c r="AA642" s="7"/>
      <c r="AB642" s="7"/>
      <c r="AC642" s="7"/>
      <c r="AD642" s="7"/>
      <c r="AE642" s="8"/>
      <c r="AF642" s="8"/>
      <c r="AG642" s="12"/>
    </row>
    <row r="643" spans="1:33" ht="19.7" customHeight="1" x14ac:dyDescent="0.25">
      <c r="A643" s="6">
        <v>44338</v>
      </c>
      <c r="B643" s="7">
        <f t="shared" ref="B643" si="1077">IF(SUM(C643:J643)="","",SUM(C643:J643))</f>
        <v>54928</v>
      </c>
      <c r="C643" s="7">
        <f>54424+132</f>
        <v>54556</v>
      </c>
      <c r="D643" s="7">
        <v>139</v>
      </c>
      <c r="E643" s="7">
        <v>107</v>
      </c>
      <c r="F643" s="7">
        <v>0</v>
      </c>
      <c r="G643" s="7">
        <v>0</v>
      </c>
      <c r="H643" s="7">
        <v>0</v>
      </c>
      <c r="I643" s="7">
        <v>0</v>
      </c>
      <c r="J643" s="7">
        <v>126</v>
      </c>
      <c r="K643" s="7">
        <f t="shared" ref="K643" si="1078">IF(B643=0,"",B643-B591)</f>
        <v>-163361</v>
      </c>
      <c r="L643" s="7">
        <f t="shared" ref="L643" si="1079">IF(C643=0,"",C643-C591)</f>
        <v>-163412</v>
      </c>
      <c r="M643" s="8">
        <f t="shared" ref="M643" si="1080">IF(K643="","",B643/B591-1)</f>
        <v>-0.74837027976673132</v>
      </c>
      <c r="N643" s="8">
        <f t="shared" ref="N643" si="1081">IF(L643="","",C643/C591-1)</f>
        <v>-0.74970637891800629</v>
      </c>
      <c r="O643" s="12">
        <f>4808+10</f>
        <v>4818</v>
      </c>
      <c r="Q643" s="3"/>
      <c r="R643" s="3"/>
      <c r="S643" s="6"/>
      <c r="T643" s="7"/>
      <c r="U643" s="7"/>
      <c r="V643" s="7"/>
      <c r="W643" s="7"/>
      <c r="X643" s="7"/>
      <c r="Y643" s="7"/>
      <c r="Z643" s="7"/>
      <c r="AA643" s="7"/>
      <c r="AB643" s="7"/>
      <c r="AC643" s="7"/>
      <c r="AD643" s="7"/>
      <c r="AE643" s="8"/>
      <c r="AF643" s="8"/>
      <c r="AG643" s="12"/>
    </row>
    <row r="644" spans="1:33" ht="19.7" customHeight="1" x14ac:dyDescent="0.25">
      <c r="A644" s="6">
        <v>44345</v>
      </c>
      <c r="B644" s="7">
        <f t="shared" ref="B644" si="1082">IF(SUM(C644:J644)="","",SUM(C644:J644))</f>
        <v>55079</v>
      </c>
      <c r="C644" s="7">
        <f>54661+83</f>
        <v>54744</v>
      </c>
      <c r="D644" s="7">
        <v>145</v>
      </c>
      <c r="E644" s="7">
        <v>128</v>
      </c>
      <c r="F644" s="7">
        <v>0</v>
      </c>
      <c r="G644" s="7">
        <v>0</v>
      </c>
      <c r="H644" s="7">
        <v>0</v>
      </c>
      <c r="I644" s="7">
        <v>0</v>
      </c>
      <c r="J644" s="7">
        <v>62</v>
      </c>
      <c r="K644" s="7">
        <f t="shared" ref="K644" si="1083">IF(B644=0,"",B644-B592)</f>
        <v>-155226</v>
      </c>
      <c r="L644" s="7">
        <f t="shared" ref="L644" si="1084">IF(C644=0,"",C644-C592)</f>
        <v>-155201</v>
      </c>
      <c r="M644" s="8">
        <f t="shared" ref="M644" si="1085">IF(K644="","",B644/B592-1)</f>
        <v>-0.73809942702265752</v>
      </c>
      <c r="N644" s="8">
        <f t="shared" ref="N644" si="1086">IF(L644="","",C644/C592-1)</f>
        <v>-0.73924599299816618</v>
      </c>
      <c r="O644" s="12">
        <f>4372+3</f>
        <v>4375</v>
      </c>
      <c r="Q644" s="3"/>
      <c r="R644" s="3"/>
      <c r="S644" s="6"/>
      <c r="T644" s="7"/>
      <c r="U644" s="7"/>
      <c r="V644" s="7"/>
      <c r="W644" s="7"/>
      <c r="X644" s="7"/>
      <c r="Y644" s="7"/>
      <c r="Z644" s="7"/>
      <c r="AA644" s="7"/>
      <c r="AB644" s="7"/>
      <c r="AC644" s="7"/>
      <c r="AD644" s="7"/>
      <c r="AE644" s="8"/>
      <c r="AF644" s="8"/>
      <c r="AG644" s="12"/>
    </row>
    <row r="645" spans="1:33" ht="19.7" customHeight="1" x14ac:dyDescent="0.25">
      <c r="A645" s="6">
        <v>44352</v>
      </c>
      <c r="B645" s="7">
        <f t="shared" ref="B645" si="1087">IF(SUM(C645:J645)="","",SUM(C645:J645))</f>
        <v>46781</v>
      </c>
      <c r="C645" s="7">
        <f>46448+90</f>
        <v>46538</v>
      </c>
      <c r="D645" s="7">
        <v>117</v>
      </c>
      <c r="E645" s="7">
        <v>72</v>
      </c>
      <c r="F645" s="7">
        <v>0</v>
      </c>
      <c r="G645" s="7">
        <v>0</v>
      </c>
      <c r="H645" s="7">
        <v>0</v>
      </c>
      <c r="I645" s="7">
        <v>0</v>
      </c>
      <c r="J645" s="7">
        <v>54</v>
      </c>
      <c r="K645" s="7">
        <f t="shared" ref="K645" si="1088">IF(B645=0,"",B645-B593)</f>
        <v>-164313</v>
      </c>
      <c r="L645" s="7">
        <f t="shared" ref="L645" si="1089">IF(C645=0,"",C645-C593)</f>
        <v>-164067</v>
      </c>
      <c r="M645" s="8">
        <f t="shared" ref="M645" si="1090">IF(K645="","",B645/B593-1)</f>
        <v>-0.77838782722389077</v>
      </c>
      <c r="N645" s="8">
        <f t="shared" ref="N645" si="1091">IF(L645="","",C645/C593-1)</f>
        <v>-0.7790270886256262</v>
      </c>
      <c r="O645" s="12">
        <f>2979+18</f>
        <v>2997</v>
      </c>
      <c r="Q645" s="3"/>
      <c r="R645" s="3"/>
      <c r="S645" s="6"/>
      <c r="T645" s="7"/>
      <c r="U645" s="7"/>
      <c r="V645" s="7"/>
      <c r="W645" s="7"/>
      <c r="X645" s="7"/>
      <c r="Y645" s="7"/>
      <c r="Z645" s="7"/>
      <c r="AA645" s="7"/>
      <c r="AB645" s="7"/>
      <c r="AC645" s="7"/>
      <c r="AD645" s="7"/>
      <c r="AE645" s="8"/>
      <c r="AF645" s="8"/>
      <c r="AG645" s="12"/>
    </row>
    <row r="646" spans="1:33" ht="19.7" customHeight="1" x14ac:dyDescent="0.25">
      <c r="A646" s="6">
        <v>44359</v>
      </c>
      <c r="B646" s="7">
        <f t="shared" ref="B646" si="1092">IF(SUM(C646:J646)="","",SUM(C646:J646))</f>
        <v>47448</v>
      </c>
      <c r="C646" s="7">
        <f>47036+97</f>
        <v>47133</v>
      </c>
      <c r="D646" s="7">
        <v>105</v>
      </c>
      <c r="E646" s="7">
        <v>67</v>
      </c>
      <c r="F646" s="7">
        <v>0</v>
      </c>
      <c r="G646" s="7">
        <v>0</v>
      </c>
      <c r="H646" s="7">
        <v>0</v>
      </c>
      <c r="I646" s="7">
        <v>0</v>
      </c>
      <c r="J646" s="7">
        <v>143</v>
      </c>
      <c r="K646" s="7">
        <f t="shared" ref="K646" si="1093">IF(B646=0,"",B646-B594)</f>
        <v>-162586</v>
      </c>
      <c r="L646" s="7">
        <f t="shared" ref="L646" si="1094">IF(C646=0,"",C646-C594)</f>
        <v>-162396</v>
      </c>
      <c r="M646" s="8">
        <f t="shared" ref="M646" si="1095">IF(K646="","",B646/B594-1)</f>
        <v>-0.77409371815991701</v>
      </c>
      <c r="N646" s="8">
        <f t="shared" ref="N646" si="1096">IF(L646="","",C646/C594-1)</f>
        <v>-0.77505261801469005</v>
      </c>
      <c r="O646" s="12">
        <f>3943+9</f>
        <v>3952</v>
      </c>
      <c r="Q646" s="3"/>
      <c r="R646" s="3"/>
      <c r="S646" s="6"/>
      <c r="T646" s="7"/>
      <c r="U646" s="7"/>
      <c r="V646" s="7"/>
      <c r="W646" s="7"/>
      <c r="X646" s="7"/>
      <c r="Y646" s="7"/>
      <c r="Z646" s="7"/>
      <c r="AA646" s="7"/>
      <c r="AB646" s="7"/>
      <c r="AC646" s="7"/>
      <c r="AD646" s="7"/>
      <c r="AE646" s="8"/>
      <c r="AF646" s="8"/>
      <c r="AG646" s="12"/>
    </row>
    <row r="647" spans="1:33" ht="19.7" customHeight="1" x14ac:dyDescent="0.25">
      <c r="A647" s="6">
        <v>44366</v>
      </c>
      <c r="B647" s="7">
        <f t="shared" ref="B647" si="1097">IF(SUM(C647:J647)="","",SUM(C647:J647))</f>
        <v>46383</v>
      </c>
      <c r="C647" s="7">
        <f>46026+133</f>
        <v>46159</v>
      </c>
      <c r="D647" s="7">
        <v>84</v>
      </c>
      <c r="E647" s="7">
        <v>66</v>
      </c>
      <c r="F647" s="7">
        <v>0</v>
      </c>
      <c r="G647" s="7">
        <v>0</v>
      </c>
      <c r="H647" s="7">
        <v>0</v>
      </c>
      <c r="I647" s="7">
        <v>0</v>
      </c>
      <c r="J647" s="7">
        <v>74</v>
      </c>
      <c r="K647" s="7">
        <f t="shared" ref="K647" si="1098">IF(B647=0,"",B647-B595)</f>
        <v>-172112</v>
      </c>
      <c r="L647" s="7">
        <f t="shared" ref="L647" si="1099">IF(C647=0,"",C647-C595)</f>
        <v>-171775</v>
      </c>
      <c r="M647" s="8">
        <f t="shared" ref="M647" si="1100">IF(K647="","",B647/B595-1)</f>
        <v>-0.78771596604041283</v>
      </c>
      <c r="N647" s="8">
        <f t="shared" ref="N647" si="1101">IF(L647="","",C647/C595-1)</f>
        <v>-0.78819734415006382</v>
      </c>
      <c r="O647" s="12">
        <f>3550+4</f>
        <v>3554</v>
      </c>
      <c r="Q647" s="3"/>
      <c r="R647" s="3"/>
      <c r="S647" s="6"/>
      <c r="T647" s="7"/>
      <c r="U647" s="7"/>
      <c r="V647" s="7"/>
      <c r="W647" s="7"/>
      <c r="X647" s="7"/>
      <c r="Y647" s="7"/>
      <c r="Z647" s="7"/>
      <c r="AA647" s="7"/>
      <c r="AB647" s="7"/>
      <c r="AC647" s="7"/>
      <c r="AD647" s="7"/>
      <c r="AE647" s="8"/>
      <c r="AF647" s="8"/>
      <c r="AG647" s="12"/>
    </row>
    <row r="648" spans="1:33" ht="19.7" customHeight="1" x14ac:dyDescent="0.25">
      <c r="A648" s="6">
        <v>44373</v>
      </c>
      <c r="B648" s="7">
        <f t="shared" ref="B648" si="1102">IF(SUM(C648:J648)="","",SUM(C648:J648))</f>
        <v>44899</v>
      </c>
      <c r="C648" s="7">
        <f>44625+64</f>
        <v>44689</v>
      </c>
      <c r="D648" s="7">
        <v>83</v>
      </c>
      <c r="E648" s="7">
        <v>84</v>
      </c>
      <c r="F648" s="7">
        <v>0</v>
      </c>
      <c r="G648" s="7">
        <v>0</v>
      </c>
      <c r="H648" s="7">
        <v>0</v>
      </c>
      <c r="I648" s="7">
        <v>0</v>
      </c>
      <c r="J648" s="7">
        <v>43</v>
      </c>
      <c r="K648" s="7">
        <f t="shared" ref="K648" si="1103">IF(B648=0,"",B648-B596)</f>
        <v>-173167</v>
      </c>
      <c r="L648" s="7">
        <f t="shared" ref="L648" si="1104">IF(C648=0,"",C648-C596)</f>
        <v>-172816</v>
      </c>
      <c r="M648" s="8">
        <f t="shared" ref="M648" si="1105">IF(K648="","",B648/B596-1)</f>
        <v>-0.7941036200049526</v>
      </c>
      <c r="N648" s="8">
        <f t="shared" ref="N648" si="1106">IF(L648="","",C648/C596-1)</f>
        <v>-0.79453805659640009</v>
      </c>
      <c r="O648" s="12">
        <f>3650+6</f>
        <v>3656</v>
      </c>
      <c r="Q648" s="3"/>
      <c r="R648" s="3"/>
      <c r="S648" s="6"/>
      <c r="T648" s="7"/>
      <c r="U648" s="7"/>
      <c r="V648" s="7"/>
      <c r="W648" s="7"/>
      <c r="X648" s="7"/>
      <c r="Y648" s="7"/>
      <c r="Z648" s="7"/>
      <c r="AA648" s="7"/>
      <c r="AB648" s="7"/>
      <c r="AC648" s="7"/>
      <c r="AD648" s="7"/>
      <c r="AE648" s="8"/>
      <c r="AF648" s="8"/>
      <c r="AG648" s="12"/>
    </row>
    <row r="649" spans="1:33" ht="19.7" customHeight="1" x14ac:dyDescent="0.25">
      <c r="A649" s="6">
        <v>44380</v>
      </c>
      <c r="B649" s="7">
        <f t="shared" ref="B649" si="1107">IF(SUM(C649:J649)="","",SUM(C649:J649))</f>
        <v>44053</v>
      </c>
      <c r="C649" s="7">
        <f>43682+143</f>
        <v>43825</v>
      </c>
      <c r="D649" s="7">
        <v>102</v>
      </c>
      <c r="E649" s="7">
        <v>66</v>
      </c>
      <c r="F649" s="7">
        <v>0</v>
      </c>
      <c r="G649" s="7">
        <v>0</v>
      </c>
      <c r="H649" s="7">
        <v>0</v>
      </c>
      <c r="I649" s="7">
        <v>0</v>
      </c>
      <c r="J649" s="7">
        <v>60</v>
      </c>
      <c r="K649" s="7">
        <f t="shared" ref="K649" si="1108">IF(B649=0,"",B649-B597)</f>
        <v>-173094</v>
      </c>
      <c r="L649" s="7">
        <f t="shared" ref="L649" si="1109">IF(C649=0,"",C649-C597)</f>
        <v>-172778</v>
      </c>
      <c r="M649" s="8">
        <f t="shared" ref="M649" si="1110">IF(K649="","",B649/B597-1)</f>
        <v>-0.79712821268541589</v>
      </c>
      <c r="N649" s="8">
        <f t="shared" ref="N649" si="1111">IF(L649="","",C649/C597-1)</f>
        <v>-0.79767131572508232</v>
      </c>
      <c r="O649" s="12">
        <f>3799+5</f>
        <v>3804</v>
      </c>
      <c r="Q649" s="3"/>
      <c r="R649" s="3"/>
      <c r="S649" s="6"/>
      <c r="T649" s="7"/>
      <c r="U649" s="7"/>
      <c r="V649" s="7"/>
      <c r="W649" s="7"/>
      <c r="X649" s="7"/>
      <c r="Y649" s="7"/>
      <c r="Z649" s="7"/>
      <c r="AA649" s="7"/>
      <c r="AB649" s="7"/>
      <c r="AC649" s="7"/>
      <c r="AD649" s="7"/>
      <c r="AE649" s="8"/>
      <c r="AF649" s="8"/>
      <c r="AG649" s="12"/>
    </row>
    <row r="650" spans="1:33" ht="19.7" customHeight="1" x14ac:dyDescent="0.25">
      <c r="A650" s="6">
        <v>44387</v>
      </c>
      <c r="B650" s="7">
        <f t="shared" ref="B650" si="1112">IF(SUM(C650:J650)="","",SUM(C650:J650))</f>
        <v>42616</v>
      </c>
      <c r="C650" s="7">
        <f>42333+93</f>
        <v>42426</v>
      </c>
      <c r="D650" s="7">
        <v>83</v>
      </c>
      <c r="E650" s="7">
        <v>55</v>
      </c>
      <c r="F650" s="7">
        <v>0</v>
      </c>
      <c r="G650" s="7">
        <v>0</v>
      </c>
      <c r="H650" s="7">
        <v>0</v>
      </c>
      <c r="I650" s="7">
        <v>0</v>
      </c>
      <c r="J650" s="7">
        <v>52</v>
      </c>
      <c r="K650" s="7">
        <f t="shared" ref="K650" si="1113">IF(B650=0,"",B650-B598)</f>
        <v>-185401</v>
      </c>
      <c r="L650" s="7">
        <f t="shared" ref="L650" si="1114">IF(C650=0,"",C650-C598)</f>
        <v>-184994</v>
      </c>
      <c r="M650" s="8">
        <f t="shared" ref="M650" si="1115">IF(K650="","",B650/B598-1)</f>
        <v>-0.81310165470118456</v>
      </c>
      <c r="N650" s="8">
        <f t="shared" ref="N650" si="1116">IF(L650="","",C650/C598-1)</f>
        <v>-0.81344648667663355</v>
      </c>
      <c r="O650" s="12">
        <f>3826+3</f>
        <v>3829</v>
      </c>
      <c r="Q650" s="3"/>
      <c r="R650" s="3"/>
      <c r="S650" s="6"/>
      <c r="T650" s="7"/>
      <c r="U650" s="7"/>
      <c r="V650" s="7"/>
      <c r="W650" s="7"/>
      <c r="X650" s="7"/>
      <c r="Y650" s="7"/>
      <c r="Z650" s="7"/>
      <c r="AA650" s="7"/>
      <c r="AB650" s="7"/>
      <c r="AC650" s="7"/>
      <c r="AD650" s="7"/>
      <c r="AE650" s="8"/>
      <c r="AF650" s="8"/>
      <c r="AG650" s="12"/>
    </row>
    <row r="651" spans="1:33" ht="19.7" customHeight="1" x14ac:dyDescent="0.25">
      <c r="A651" s="6">
        <v>44394</v>
      </c>
      <c r="B651" s="7">
        <f t="shared" ref="B651" si="1117">IF(SUM(C651:J651)="","",SUM(C651:J651))</f>
        <v>42445</v>
      </c>
      <c r="C651" s="7">
        <f>42082+115</f>
        <v>42197</v>
      </c>
      <c r="D651" s="7">
        <v>107</v>
      </c>
      <c r="E651" s="7">
        <v>71</v>
      </c>
      <c r="F651" s="7">
        <v>0</v>
      </c>
      <c r="G651" s="7">
        <v>0</v>
      </c>
      <c r="H651" s="7">
        <v>0</v>
      </c>
      <c r="I651" s="7">
        <v>0</v>
      </c>
      <c r="J651" s="7">
        <v>70</v>
      </c>
      <c r="K651" s="7">
        <f t="shared" ref="K651" si="1118">IF(B651=0,"",B651-B599)</f>
        <v>-187497</v>
      </c>
      <c r="L651" s="7">
        <f t="shared" ref="L651" si="1119">IF(C651=0,"",C651-C599)</f>
        <v>-187155</v>
      </c>
      <c r="M651" s="8">
        <f t="shared" ref="M651" si="1120">IF(K651="","",B651/B599-1)</f>
        <v>-0.81540997294970041</v>
      </c>
      <c r="N651" s="8">
        <f t="shared" ref="N651" si="1121">IF(L651="","",C651/C599-1)</f>
        <v>-0.81601642889532244</v>
      </c>
      <c r="O651" s="12">
        <f>3572+6</f>
        <v>3578</v>
      </c>
      <c r="Q651" s="3"/>
      <c r="R651" s="3"/>
      <c r="S651" s="6"/>
      <c r="T651" s="7"/>
      <c r="U651" s="7"/>
      <c r="V651" s="7"/>
      <c r="W651" s="7"/>
      <c r="X651" s="7"/>
      <c r="Y651" s="7"/>
      <c r="Z651" s="7"/>
      <c r="AA651" s="7"/>
      <c r="AB651" s="7"/>
      <c r="AC651" s="7"/>
      <c r="AD651" s="7"/>
      <c r="AE651" s="8"/>
      <c r="AF651" s="8"/>
      <c r="AG651" s="12"/>
    </row>
    <row r="652" spans="1:33" ht="19.7" customHeight="1" x14ac:dyDescent="0.25">
      <c r="A652" s="6">
        <v>44401</v>
      </c>
      <c r="B652" s="7">
        <f t="shared" ref="B652" si="1122">IF(SUM(C652:J652)="","",SUM(C652:J652))</f>
        <v>41612</v>
      </c>
      <c r="C652" s="7">
        <f>41362+67</f>
        <v>41429</v>
      </c>
      <c r="D652" s="7">
        <v>96</v>
      </c>
      <c r="E652" s="7">
        <v>48</v>
      </c>
      <c r="F652" s="7">
        <v>0</v>
      </c>
      <c r="G652" s="7">
        <v>0</v>
      </c>
      <c r="H652" s="7">
        <v>0</v>
      </c>
      <c r="I652" s="7">
        <v>0</v>
      </c>
      <c r="J652" s="7">
        <v>39</v>
      </c>
      <c r="K652" s="7">
        <f t="shared" ref="K652" si="1123">IF(B652=0,"",B652-B600)</f>
        <v>-189849</v>
      </c>
      <c r="L652" s="7">
        <f t="shared" ref="L652" si="1124">IF(C652=0,"",C652-C600)</f>
        <v>-189394</v>
      </c>
      <c r="M652" s="8">
        <f t="shared" ref="M652" si="1125">IF(K652="","",B652/B600-1)</f>
        <v>-0.82022025308799318</v>
      </c>
      <c r="N652" s="8">
        <f t="shared" ref="N652" si="1126">IF(L652="","",C652/C600-1)</f>
        <v>-0.82051615306966807</v>
      </c>
      <c r="O652" s="12">
        <f>3293+8</f>
        <v>3301</v>
      </c>
      <c r="Q652" s="3"/>
      <c r="R652" s="3"/>
      <c r="S652" s="6"/>
      <c r="T652" s="7"/>
      <c r="U652" s="7"/>
      <c r="V652" s="7"/>
      <c r="W652" s="7"/>
      <c r="X652" s="7"/>
      <c r="Y652" s="7"/>
      <c r="Z652" s="7"/>
      <c r="AA652" s="7"/>
      <c r="AB652" s="7"/>
      <c r="AC652" s="7"/>
      <c r="AD652" s="7"/>
      <c r="AE652" s="8"/>
      <c r="AF652" s="8"/>
      <c r="AG652" s="12"/>
    </row>
    <row r="653" spans="1:33" ht="15" x14ac:dyDescent="0.25">
      <c r="B653" s="3"/>
      <c r="C653" s="22" t="s">
        <v>25</v>
      </c>
      <c r="D653" s="23"/>
      <c r="E653" s="23"/>
      <c r="F653" s="23"/>
      <c r="G653" s="23"/>
      <c r="H653" s="23"/>
      <c r="I653" s="23"/>
      <c r="J653" s="23"/>
      <c r="K653" s="23"/>
      <c r="L653" s="23"/>
      <c r="M653" s="23"/>
      <c r="N653" s="23"/>
      <c r="O653" s="23"/>
      <c r="T653" s="3"/>
      <c r="U653" s="3"/>
      <c r="V653" s="3"/>
      <c r="W653" s="3"/>
      <c r="X653" s="3"/>
      <c r="Y653" s="3"/>
      <c r="Z653" s="3"/>
      <c r="AA653" s="3"/>
      <c r="AB653" s="3"/>
      <c r="AC653" s="3"/>
      <c r="AD653" s="3"/>
      <c r="AE653" s="4"/>
      <c r="AF653" s="4"/>
    </row>
    <row r="654" spans="1:33" ht="15" x14ac:dyDescent="0.25">
      <c r="B654" s="3"/>
      <c r="C654" s="24" t="s">
        <v>21</v>
      </c>
      <c r="D654" s="23"/>
      <c r="E654" s="23"/>
      <c r="F654" s="23"/>
      <c r="G654" s="23"/>
      <c r="H654" s="23"/>
      <c r="I654" s="23"/>
      <c r="J654" s="23"/>
      <c r="K654" s="23"/>
      <c r="L654" s="23"/>
      <c r="M654" s="23"/>
      <c r="N654" s="23"/>
      <c r="O654" s="23"/>
      <c r="T654" s="3"/>
      <c r="U654" s="3"/>
      <c r="V654" s="3"/>
      <c r="W654" s="3"/>
      <c r="X654" s="3"/>
      <c r="Y654" s="3"/>
      <c r="Z654" s="3"/>
      <c r="AA654" s="3"/>
      <c r="AB654" s="3"/>
      <c r="AC654" s="3"/>
      <c r="AD654" s="3"/>
      <c r="AE654" s="4"/>
      <c r="AF654" s="4"/>
    </row>
    <row r="655" spans="1:33" ht="15" x14ac:dyDescent="0.25">
      <c r="B655" s="3"/>
      <c r="C655" s="25" t="s">
        <v>22</v>
      </c>
      <c r="D655" s="26"/>
      <c r="E655" s="26"/>
      <c r="F655" s="26"/>
      <c r="G655" s="26"/>
      <c r="H655" s="26"/>
      <c r="I655" s="26"/>
      <c r="J655" s="26"/>
      <c r="K655" s="26"/>
      <c r="L655" s="26"/>
      <c r="M655" s="26"/>
      <c r="N655" s="26"/>
      <c r="O655" s="26"/>
      <c r="T655" s="3"/>
      <c r="U655" s="3"/>
      <c r="V655" s="3"/>
      <c r="W655" s="3"/>
      <c r="X655" s="3"/>
      <c r="Y655" s="3"/>
      <c r="Z655" s="3"/>
      <c r="AA655" s="3"/>
      <c r="AB655" s="3"/>
      <c r="AC655" s="3"/>
      <c r="AD655" s="3"/>
      <c r="AE655" s="4"/>
      <c r="AF655" s="4"/>
    </row>
    <row r="656" spans="1:33" x14ac:dyDescent="0.25">
      <c r="B656" s="13" t="s">
        <v>19</v>
      </c>
      <c r="C656" s="3"/>
      <c r="D656" s="3"/>
      <c r="E656" s="3"/>
      <c r="F656" s="3"/>
      <c r="G656" s="3"/>
      <c r="H656" s="3"/>
      <c r="I656" s="3"/>
      <c r="J656" s="3"/>
      <c r="K656" s="3"/>
      <c r="L656" s="3"/>
      <c r="M656" s="4"/>
      <c r="N656" s="4"/>
      <c r="T656" s="13"/>
      <c r="U656" s="3"/>
      <c r="V656" s="3"/>
      <c r="W656" s="3"/>
      <c r="X656" s="3"/>
      <c r="Y656" s="3"/>
      <c r="Z656" s="3"/>
      <c r="AA656" s="3"/>
      <c r="AB656" s="3"/>
      <c r="AC656" s="3"/>
      <c r="AD656" s="3"/>
      <c r="AE656" s="4"/>
      <c r="AF656" s="4"/>
    </row>
    <row r="657" spans="2:14" x14ac:dyDescent="0.25">
      <c r="B657" s="16" t="s">
        <v>20</v>
      </c>
      <c r="C657" s="3"/>
      <c r="D657" s="3"/>
      <c r="E657" s="3"/>
      <c r="F657" s="3"/>
      <c r="G657" s="3"/>
      <c r="H657" s="3"/>
      <c r="I657" s="3"/>
      <c r="J657" s="3"/>
      <c r="K657" s="3"/>
      <c r="L657" s="3"/>
      <c r="M657" s="4"/>
      <c r="N657" s="4"/>
    </row>
    <row r="658" spans="2:14" ht="15" x14ac:dyDescent="0.25">
      <c r="B658" s="18" t="s">
        <v>24</v>
      </c>
      <c r="C658" s="3"/>
      <c r="D658" s="3"/>
      <c r="E658" s="3"/>
      <c r="F658" s="3"/>
      <c r="G658" s="3"/>
      <c r="H658" s="3"/>
      <c r="I658" s="3"/>
      <c r="J658" s="3"/>
      <c r="K658" s="3"/>
      <c r="L658" s="3"/>
      <c r="M658" s="4"/>
      <c r="N658" s="4"/>
    </row>
    <row r="659" spans="2:14" x14ac:dyDescent="0.25">
      <c r="B659" s="16" t="s">
        <v>27</v>
      </c>
      <c r="C659" s="3"/>
      <c r="D659" s="3"/>
      <c r="E659" s="3"/>
      <c r="F659" s="3"/>
      <c r="G659" s="3"/>
      <c r="H659" s="3"/>
      <c r="I659" s="3"/>
      <c r="J659" s="3"/>
      <c r="K659" s="3"/>
      <c r="L659" s="3"/>
      <c r="M659" s="4"/>
      <c r="N659" s="4"/>
    </row>
    <row r="660" spans="2:14" ht="15" x14ac:dyDescent="0.25">
      <c r="B660" s="19" t="s">
        <v>26</v>
      </c>
      <c r="C660" s="3"/>
      <c r="D660" s="3"/>
      <c r="E660" s="3"/>
      <c r="F660" s="3"/>
      <c r="G660" s="3"/>
      <c r="H660" s="3"/>
      <c r="I660" s="3"/>
      <c r="J660" s="3"/>
      <c r="K660" s="3"/>
      <c r="L660" s="3"/>
      <c r="M660" s="4"/>
      <c r="N660" s="4"/>
    </row>
    <row r="661" spans="2:14" x14ac:dyDescent="0.25">
      <c r="B661" s="3"/>
      <c r="C661" s="3"/>
      <c r="D661" s="3"/>
      <c r="E661" s="3"/>
      <c r="F661" s="3"/>
      <c r="G661" s="3"/>
      <c r="H661" s="3"/>
      <c r="I661" s="3"/>
      <c r="J661" s="3"/>
      <c r="K661" s="3" t="str">
        <f>IF(B661=0,"",B661-B455)</f>
        <v/>
      </c>
      <c r="L661" s="3"/>
      <c r="M661" s="4"/>
      <c r="N661" s="4"/>
    </row>
    <row r="662" spans="2:14" x14ac:dyDescent="0.25">
      <c r="B662" s="3"/>
      <c r="C662" s="3"/>
      <c r="D662" s="3"/>
      <c r="E662" s="3"/>
      <c r="F662" s="3"/>
      <c r="G662" s="3"/>
      <c r="H662" s="3"/>
      <c r="I662" s="3"/>
      <c r="J662" s="3"/>
      <c r="K662" s="3" t="str">
        <f>IF(B662=0,"",B662-B456)</f>
        <v/>
      </c>
      <c r="L662" s="3"/>
      <c r="M662" s="4"/>
      <c r="N662" s="4"/>
    </row>
    <row r="663" spans="2:14" x14ac:dyDescent="0.25">
      <c r="B663" s="3"/>
      <c r="C663" s="3"/>
      <c r="D663" s="3"/>
      <c r="E663" s="3"/>
      <c r="F663" s="3"/>
      <c r="G663" s="3"/>
      <c r="H663" s="3"/>
      <c r="I663" s="3"/>
      <c r="J663" s="3"/>
      <c r="K663" s="3" t="str">
        <f>IF(B663=0,"",B663-B457)</f>
        <v/>
      </c>
      <c r="L663" s="3"/>
      <c r="M663" s="4"/>
      <c r="N663" s="4"/>
    </row>
    <row r="664" spans="2:14" x14ac:dyDescent="0.25">
      <c r="B664" s="3"/>
      <c r="C664" s="3"/>
      <c r="D664" s="3"/>
      <c r="E664" s="3"/>
      <c r="F664" s="3"/>
      <c r="G664" s="3"/>
      <c r="H664" s="3"/>
      <c r="I664" s="3"/>
      <c r="J664" s="3"/>
      <c r="K664" s="3" t="str">
        <f>IF(B664=0,"",B664-B458)</f>
        <v/>
      </c>
      <c r="L664" s="3"/>
      <c r="M664" s="4"/>
      <c r="N664" s="4"/>
    </row>
    <row r="665" spans="2:14" x14ac:dyDescent="0.25">
      <c r="B665" s="3"/>
      <c r="C665" s="3"/>
      <c r="D665" s="3"/>
      <c r="E665" s="3"/>
      <c r="F665" s="3"/>
      <c r="G665" s="3"/>
      <c r="H665" s="3"/>
      <c r="I665" s="3"/>
      <c r="J665" s="3"/>
      <c r="K665" s="3" t="str">
        <f>IF(B665=0,"",B665-B459)</f>
        <v/>
      </c>
      <c r="L665" s="3"/>
      <c r="M665" s="4"/>
      <c r="N665" s="4"/>
    </row>
    <row r="666" spans="2:14" x14ac:dyDescent="0.25">
      <c r="B666" s="3"/>
      <c r="C666" s="3"/>
      <c r="D666" s="3"/>
      <c r="E666" s="3"/>
      <c r="F666" s="3"/>
      <c r="G666" s="3"/>
      <c r="H666" s="3"/>
      <c r="I666" s="3"/>
      <c r="J666" s="3"/>
      <c r="K666" s="3" t="str">
        <f>IF(B666=0,"",B666-B460)</f>
        <v/>
      </c>
      <c r="L666" s="3"/>
      <c r="M666" s="4"/>
      <c r="N666" s="4"/>
    </row>
    <row r="667" spans="2:14" x14ac:dyDescent="0.25">
      <c r="B667" s="3"/>
      <c r="C667" s="3"/>
      <c r="D667" s="3"/>
      <c r="E667" s="3"/>
      <c r="F667" s="3"/>
      <c r="G667" s="3"/>
      <c r="H667" s="3"/>
      <c r="I667" s="3"/>
      <c r="J667" s="3"/>
      <c r="K667" s="3" t="str">
        <f>IF(B667=0,"",B667-B461)</f>
        <v/>
      </c>
      <c r="L667" s="3"/>
      <c r="M667" s="4"/>
      <c r="N667" s="4"/>
    </row>
    <row r="668" spans="2:14" x14ac:dyDescent="0.25">
      <c r="B668" s="3"/>
      <c r="C668" s="3"/>
      <c r="D668" s="3"/>
      <c r="E668" s="3"/>
      <c r="F668" s="3"/>
      <c r="G668" s="3"/>
      <c r="H668" s="3"/>
      <c r="I668" s="3"/>
      <c r="J668" s="3"/>
      <c r="K668" s="3" t="str">
        <f>IF(B668=0,"",B668-B462)</f>
        <v/>
      </c>
      <c r="L668" s="3"/>
      <c r="M668" s="4"/>
      <c r="N668" s="4"/>
    </row>
    <row r="669" spans="2:14" x14ac:dyDescent="0.25">
      <c r="B669" s="3"/>
      <c r="C669" s="3"/>
      <c r="D669" s="3"/>
      <c r="E669" s="3"/>
      <c r="F669" s="3"/>
      <c r="G669" s="3"/>
      <c r="H669" s="3"/>
      <c r="I669" s="3"/>
      <c r="J669" s="3"/>
      <c r="K669" s="3" t="str">
        <f>IF(B669=0,"",B669-B463)</f>
        <v/>
      </c>
      <c r="L669" s="3"/>
      <c r="M669" s="4"/>
      <c r="N669" s="4"/>
    </row>
    <row r="670" spans="2:14" x14ac:dyDescent="0.25">
      <c r="B670" s="3"/>
      <c r="C670" s="3"/>
      <c r="D670" s="3"/>
      <c r="E670" s="3"/>
      <c r="F670" s="3"/>
      <c r="G670" s="3"/>
      <c r="H670" s="3"/>
      <c r="I670" s="3"/>
      <c r="J670" s="3"/>
      <c r="K670" s="3" t="str">
        <f>IF(B670=0,"",B670-B464)</f>
        <v/>
      </c>
      <c r="L670" s="3"/>
      <c r="M670" s="4"/>
      <c r="N670" s="4"/>
    </row>
    <row r="671" spans="2:14" x14ac:dyDescent="0.25">
      <c r="B671" s="3"/>
      <c r="C671" s="3"/>
      <c r="D671" s="3"/>
      <c r="E671" s="3"/>
      <c r="F671" s="3"/>
      <c r="G671" s="3"/>
      <c r="H671" s="3"/>
      <c r="I671" s="3"/>
      <c r="J671" s="3"/>
      <c r="K671" s="3" t="str">
        <f>IF(B671=0,"",B671-B465)</f>
        <v/>
      </c>
      <c r="L671" s="3"/>
      <c r="M671" s="4"/>
      <c r="N671" s="4"/>
    </row>
    <row r="672" spans="2:14" x14ac:dyDescent="0.25">
      <c r="B672" s="3"/>
      <c r="C672" s="3"/>
      <c r="D672" s="3"/>
      <c r="E672" s="3"/>
      <c r="F672" s="3"/>
      <c r="G672" s="3"/>
      <c r="H672" s="3"/>
      <c r="I672" s="3"/>
      <c r="J672" s="3"/>
      <c r="K672" s="3" t="str">
        <f>IF(B672=0,"",B672-B466)</f>
        <v/>
      </c>
      <c r="L672" s="3"/>
      <c r="M672" s="4"/>
      <c r="N672" s="4"/>
    </row>
    <row r="673" spans="2:14" x14ac:dyDescent="0.25">
      <c r="B673" s="3"/>
      <c r="C673" s="3"/>
      <c r="D673" s="3"/>
      <c r="E673" s="3"/>
      <c r="F673" s="3"/>
      <c r="G673" s="3"/>
      <c r="H673" s="3"/>
      <c r="I673" s="3"/>
      <c r="J673" s="3"/>
      <c r="K673" s="3" t="str">
        <f>IF(B673=0,"",B673-B467)</f>
        <v/>
      </c>
      <c r="L673" s="3"/>
      <c r="M673" s="4"/>
      <c r="N673" s="4"/>
    </row>
    <row r="674" spans="2:14" x14ac:dyDescent="0.25">
      <c r="B674" s="3"/>
      <c r="C674" s="3"/>
      <c r="D674" s="3"/>
      <c r="E674" s="3"/>
      <c r="F674" s="3"/>
      <c r="G674" s="3"/>
      <c r="H674" s="3"/>
      <c r="I674" s="3"/>
      <c r="J674" s="3"/>
      <c r="K674" s="3" t="str">
        <f>IF(B674=0,"",B674-B468)</f>
        <v/>
      </c>
      <c r="L674" s="3"/>
      <c r="M674" s="4"/>
      <c r="N674" s="4"/>
    </row>
    <row r="675" spans="2:14" x14ac:dyDescent="0.25">
      <c r="B675" s="3"/>
      <c r="C675" s="3"/>
      <c r="D675" s="3"/>
      <c r="E675" s="3"/>
      <c r="F675" s="3"/>
      <c r="G675" s="3"/>
      <c r="H675" s="3"/>
      <c r="I675" s="3"/>
      <c r="J675" s="3"/>
      <c r="K675" s="3" t="str">
        <f>IF(B675=0,"",B675-B469)</f>
        <v/>
      </c>
      <c r="L675" s="3"/>
      <c r="M675" s="4"/>
      <c r="N675" s="4"/>
    </row>
    <row r="676" spans="2:14" x14ac:dyDescent="0.25">
      <c r="B676" s="3"/>
      <c r="C676" s="3"/>
      <c r="D676" s="3"/>
      <c r="E676" s="3"/>
      <c r="F676" s="3"/>
      <c r="G676" s="3"/>
      <c r="H676" s="3"/>
      <c r="I676" s="3"/>
      <c r="J676" s="3"/>
      <c r="K676" s="3" t="str">
        <f>IF(B676=0,"",B676-B470)</f>
        <v/>
      </c>
      <c r="L676" s="3"/>
      <c r="M676" s="4"/>
      <c r="N676" s="4"/>
    </row>
    <row r="677" spans="2:14" x14ac:dyDescent="0.25">
      <c r="B677" s="3"/>
      <c r="C677" s="3"/>
      <c r="D677" s="3"/>
      <c r="E677" s="3"/>
      <c r="F677" s="3"/>
      <c r="G677" s="3"/>
      <c r="H677" s="3"/>
      <c r="I677" s="3"/>
      <c r="J677" s="3"/>
      <c r="K677" s="3" t="str">
        <f>IF(B677=0,"",B677-B471)</f>
        <v/>
      </c>
      <c r="L677" s="3"/>
      <c r="M677" s="4"/>
      <c r="N677" s="4"/>
    </row>
    <row r="678" spans="2:14" x14ac:dyDescent="0.25">
      <c r="B678" s="3"/>
      <c r="C678" s="3"/>
      <c r="D678" s="3"/>
      <c r="E678" s="3"/>
      <c r="F678" s="3"/>
      <c r="G678" s="3"/>
      <c r="H678" s="3"/>
      <c r="I678" s="3"/>
      <c r="J678" s="3"/>
      <c r="K678" s="3" t="str">
        <f>IF(B678=0,"",B678-B472)</f>
        <v/>
      </c>
      <c r="L678" s="3"/>
      <c r="M678" s="4"/>
      <c r="N678" s="4"/>
    </row>
    <row r="679" spans="2:14" x14ac:dyDescent="0.25">
      <c r="B679" s="3"/>
      <c r="C679" s="3"/>
      <c r="D679" s="3"/>
      <c r="E679" s="3"/>
      <c r="F679" s="3"/>
      <c r="G679" s="3"/>
      <c r="H679" s="3"/>
      <c r="I679" s="3"/>
      <c r="J679" s="3"/>
      <c r="K679" s="3" t="str">
        <f>IF(B679=0,"",B679-B473)</f>
        <v/>
      </c>
      <c r="L679" s="3"/>
      <c r="M679" s="4"/>
      <c r="N679" s="4"/>
    </row>
    <row r="680" spans="2:14" x14ac:dyDescent="0.25">
      <c r="B680" s="3"/>
      <c r="C680" s="3"/>
      <c r="D680" s="3"/>
      <c r="E680" s="3"/>
      <c r="F680" s="3"/>
      <c r="G680" s="3"/>
      <c r="H680" s="3"/>
      <c r="I680" s="3"/>
      <c r="J680" s="3"/>
      <c r="K680" s="3" t="str">
        <f>IF(B680=0,"",B680-B474)</f>
        <v/>
      </c>
      <c r="L680" s="3"/>
      <c r="M680" s="4"/>
      <c r="N680" s="4"/>
    </row>
    <row r="681" spans="2:14" x14ac:dyDescent="0.25">
      <c r="B681" s="3"/>
      <c r="C681" s="3"/>
      <c r="D681" s="3"/>
      <c r="E681" s="3"/>
      <c r="F681" s="3"/>
      <c r="G681" s="3"/>
      <c r="H681" s="3"/>
      <c r="I681" s="3"/>
      <c r="J681" s="3"/>
      <c r="K681" s="3" t="str">
        <f>IF(B681=0,"",B681-B475)</f>
        <v/>
      </c>
      <c r="L681" s="3"/>
      <c r="M681" s="4"/>
      <c r="N681" s="4"/>
    </row>
    <row r="682" spans="2:14" x14ac:dyDescent="0.25">
      <c r="B682" s="3"/>
      <c r="C682" s="3"/>
      <c r="D682" s="3"/>
      <c r="E682" s="3"/>
      <c r="F682" s="3"/>
      <c r="G682" s="3"/>
      <c r="H682" s="3"/>
      <c r="I682" s="3"/>
      <c r="J682" s="3"/>
      <c r="K682" s="3" t="str">
        <f>IF(B682=0,"",B682-B476)</f>
        <v/>
      </c>
      <c r="L682" s="3"/>
      <c r="M682" s="4"/>
      <c r="N682" s="4"/>
    </row>
    <row r="683" spans="2:14" x14ac:dyDescent="0.25">
      <c r="B683" s="3"/>
      <c r="C683" s="3"/>
      <c r="D683" s="3"/>
      <c r="E683" s="3"/>
      <c r="F683" s="3"/>
      <c r="G683" s="3"/>
      <c r="H683" s="3"/>
      <c r="I683" s="3"/>
      <c r="J683" s="3"/>
      <c r="K683" s="3" t="str">
        <f>IF(B683=0,"",B683-B477)</f>
        <v/>
      </c>
      <c r="L683" s="3"/>
      <c r="M683" s="4"/>
      <c r="N683" s="4"/>
    </row>
    <row r="684" spans="2:14" x14ac:dyDescent="0.25">
      <c r="B684" s="3"/>
      <c r="C684" s="3"/>
      <c r="D684" s="3"/>
      <c r="E684" s="3"/>
      <c r="F684" s="3"/>
      <c r="G684" s="3"/>
      <c r="H684" s="3"/>
      <c r="I684" s="3"/>
      <c r="J684" s="3"/>
      <c r="K684" s="3" t="str">
        <f>IF(B684=0,"",B684-B478)</f>
        <v/>
      </c>
      <c r="L684" s="3"/>
      <c r="M684" s="4"/>
      <c r="N684" s="4"/>
    </row>
    <row r="685" spans="2:14" x14ac:dyDescent="0.25">
      <c r="B685" s="3"/>
      <c r="C685" s="3"/>
      <c r="D685" s="3"/>
      <c r="E685" s="3"/>
      <c r="F685" s="3"/>
      <c r="G685" s="3"/>
      <c r="H685" s="3"/>
      <c r="I685" s="3"/>
      <c r="J685" s="3"/>
      <c r="K685" s="3" t="str">
        <f>IF(B685=0,"",B685-B479)</f>
        <v/>
      </c>
      <c r="L685" s="3"/>
      <c r="M685" s="4"/>
      <c r="N685" s="4"/>
    </row>
    <row r="686" spans="2:14" x14ac:dyDescent="0.25">
      <c r="B686" s="3"/>
      <c r="C686" s="3"/>
      <c r="D686" s="3"/>
      <c r="E686" s="3"/>
      <c r="F686" s="3"/>
      <c r="G686" s="3"/>
      <c r="H686" s="3"/>
      <c r="I686" s="3"/>
      <c r="J686" s="3"/>
      <c r="K686" s="3" t="str">
        <f>IF(B686=0,"",B686-B480)</f>
        <v/>
      </c>
      <c r="L686" s="3"/>
      <c r="M686" s="4"/>
      <c r="N686" s="4"/>
    </row>
    <row r="687" spans="2:14" x14ac:dyDescent="0.25">
      <c r="B687" s="3"/>
      <c r="C687" s="3"/>
      <c r="D687" s="3"/>
      <c r="E687" s="3"/>
      <c r="F687" s="3"/>
      <c r="G687" s="3"/>
      <c r="H687" s="3"/>
      <c r="I687" s="3"/>
      <c r="J687" s="3"/>
      <c r="K687" s="3" t="str">
        <f>IF(B687=0,"",B687-B481)</f>
        <v/>
      </c>
      <c r="L687" s="3"/>
      <c r="M687" s="4"/>
      <c r="N687" s="4"/>
    </row>
    <row r="688" spans="2:14" x14ac:dyDescent="0.25">
      <c r="B688" s="3"/>
      <c r="C688" s="3"/>
      <c r="D688" s="3"/>
      <c r="E688" s="3"/>
      <c r="F688" s="3"/>
      <c r="G688" s="3"/>
      <c r="H688" s="3"/>
      <c r="I688" s="3"/>
      <c r="J688" s="3"/>
      <c r="K688" s="3" t="str">
        <f>IF(B688=0,"",B688-B482)</f>
        <v/>
      </c>
      <c r="L688" s="3"/>
      <c r="M688" s="4"/>
      <c r="N688" s="4"/>
    </row>
    <row r="689" spans="2:14" x14ac:dyDescent="0.25">
      <c r="B689" s="3"/>
      <c r="C689" s="3"/>
      <c r="D689" s="3"/>
      <c r="E689" s="3"/>
      <c r="F689" s="3"/>
      <c r="G689" s="3"/>
      <c r="H689" s="3"/>
      <c r="I689" s="3"/>
      <c r="J689" s="3"/>
      <c r="K689" s="3" t="str">
        <f>IF(B689=0,"",B689-B483)</f>
        <v/>
      </c>
      <c r="L689" s="3"/>
      <c r="M689" s="4"/>
      <c r="N689" s="4"/>
    </row>
    <row r="690" spans="2:14" x14ac:dyDescent="0.25">
      <c r="B690" s="3"/>
      <c r="C690" s="3"/>
      <c r="D690" s="3"/>
      <c r="E690" s="3"/>
      <c r="F690" s="3"/>
      <c r="G690" s="3"/>
      <c r="H690" s="3"/>
      <c r="I690" s="3"/>
      <c r="J690" s="3"/>
      <c r="K690" s="3" t="str">
        <f>IF(B690=0,"",B690-B484)</f>
        <v/>
      </c>
      <c r="L690" s="3"/>
      <c r="M690" s="4"/>
      <c r="N690" s="4"/>
    </row>
    <row r="691" spans="2:14" x14ac:dyDescent="0.25">
      <c r="B691" s="3"/>
      <c r="C691" s="3"/>
      <c r="D691" s="3"/>
      <c r="E691" s="3"/>
      <c r="F691" s="3"/>
      <c r="G691" s="3"/>
      <c r="H691" s="3"/>
      <c r="I691" s="3"/>
      <c r="J691" s="3"/>
      <c r="K691" s="3" t="str">
        <f>IF(B691=0,"",B691-B485)</f>
        <v/>
      </c>
      <c r="L691" s="3"/>
      <c r="M691" s="4"/>
      <c r="N691" s="4"/>
    </row>
    <row r="692" spans="2:14" x14ac:dyDescent="0.25">
      <c r="B692" s="3"/>
      <c r="C692" s="3"/>
      <c r="D692" s="3"/>
      <c r="E692" s="3"/>
      <c r="F692" s="3"/>
      <c r="G692" s="3"/>
      <c r="H692" s="3"/>
      <c r="I692" s="3"/>
      <c r="J692" s="3"/>
      <c r="K692" s="3" t="str">
        <f>IF(B692=0,"",B692-B486)</f>
        <v/>
      </c>
      <c r="L692" s="3"/>
      <c r="M692" s="4"/>
      <c r="N692" s="4"/>
    </row>
    <row r="693" spans="2:14" x14ac:dyDescent="0.25">
      <c r="B693" s="3"/>
      <c r="C693" s="3"/>
      <c r="D693" s="3"/>
      <c r="E693" s="3"/>
      <c r="F693" s="3"/>
      <c r="G693" s="3"/>
      <c r="H693" s="3"/>
      <c r="I693" s="3"/>
      <c r="J693" s="3"/>
      <c r="K693" s="3" t="str">
        <f>IF(B693=0,"",B693-B487)</f>
        <v/>
      </c>
      <c r="L693" s="3"/>
      <c r="M693" s="4"/>
      <c r="N693" s="4"/>
    </row>
    <row r="694" spans="2:14" x14ac:dyDescent="0.25">
      <c r="B694" s="3"/>
      <c r="C694" s="3"/>
      <c r="D694" s="3"/>
      <c r="E694" s="3"/>
      <c r="F694" s="3"/>
      <c r="G694" s="3"/>
      <c r="H694" s="3"/>
      <c r="I694" s="3"/>
      <c r="J694" s="3"/>
      <c r="K694" s="3" t="str">
        <f>IF(B694=0,"",B694-B488)</f>
        <v/>
      </c>
      <c r="L694" s="3"/>
      <c r="M694" s="4"/>
      <c r="N694" s="4"/>
    </row>
    <row r="695" spans="2:14" x14ac:dyDescent="0.25">
      <c r="B695" s="3"/>
      <c r="C695" s="3"/>
      <c r="D695" s="3"/>
      <c r="E695" s="3"/>
      <c r="F695" s="3"/>
      <c r="G695" s="3"/>
      <c r="H695" s="3"/>
      <c r="I695" s="3"/>
      <c r="J695" s="3"/>
      <c r="K695" s="3" t="str">
        <f>IF(B695=0,"",B695-B489)</f>
        <v/>
      </c>
      <c r="L695" s="3"/>
      <c r="M695" s="4"/>
      <c r="N695" s="4"/>
    </row>
    <row r="696" spans="2:14" x14ac:dyDescent="0.25">
      <c r="B696" s="3"/>
      <c r="C696" s="3"/>
      <c r="D696" s="3"/>
      <c r="E696" s="3"/>
      <c r="F696" s="3"/>
      <c r="G696" s="3"/>
      <c r="H696" s="3"/>
      <c r="I696" s="3"/>
      <c r="J696" s="3"/>
      <c r="K696" s="3" t="str">
        <f>IF(B696=0,"",B696-B490)</f>
        <v/>
      </c>
      <c r="L696" s="3"/>
      <c r="M696" s="4"/>
      <c r="N696" s="4"/>
    </row>
    <row r="697" spans="2:14" x14ac:dyDescent="0.25">
      <c r="B697" s="3"/>
      <c r="C697" s="3"/>
      <c r="D697" s="3"/>
      <c r="E697" s="3"/>
      <c r="F697" s="3"/>
      <c r="G697" s="3"/>
      <c r="H697" s="3"/>
      <c r="I697" s="3"/>
      <c r="J697" s="3"/>
      <c r="K697" s="3" t="str">
        <f>IF(B697=0,"",B697-B491)</f>
        <v/>
      </c>
      <c r="L697" s="3"/>
      <c r="M697" s="4"/>
      <c r="N697" s="4"/>
    </row>
    <row r="698" spans="2:14" x14ac:dyDescent="0.25">
      <c r="B698" s="3"/>
      <c r="C698" s="3"/>
      <c r="D698" s="3"/>
      <c r="E698" s="3"/>
      <c r="F698" s="3"/>
      <c r="G698" s="3"/>
      <c r="H698" s="3"/>
      <c r="I698" s="3"/>
      <c r="J698" s="3"/>
      <c r="K698" s="3" t="str">
        <f>IF(B698=0,"",B698-B492)</f>
        <v/>
      </c>
      <c r="L698" s="3"/>
      <c r="M698" s="4"/>
      <c r="N698" s="4"/>
    </row>
    <row r="699" spans="2:14" x14ac:dyDescent="0.25">
      <c r="B699" s="3"/>
      <c r="C699" s="3"/>
      <c r="D699" s="3"/>
      <c r="E699" s="3"/>
      <c r="F699" s="3"/>
      <c r="G699" s="3"/>
      <c r="H699" s="3"/>
      <c r="I699" s="3"/>
      <c r="J699" s="3"/>
      <c r="K699" s="3" t="str">
        <f>IF(B699=0,"",B699-B493)</f>
        <v/>
      </c>
      <c r="L699" s="3"/>
      <c r="M699" s="4"/>
      <c r="N699" s="4"/>
    </row>
    <row r="700" spans="2:14" x14ac:dyDescent="0.25">
      <c r="B700" s="3"/>
      <c r="C700" s="3"/>
      <c r="D700" s="3"/>
      <c r="E700" s="3"/>
      <c r="F700" s="3"/>
      <c r="G700" s="3"/>
      <c r="H700" s="3"/>
      <c r="I700" s="3"/>
      <c r="J700" s="3"/>
      <c r="K700" s="3" t="str">
        <f>IF(B700=0,"",B700-B494)</f>
        <v/>
      </c>
      <c r="L700" s="3"/>
      <c r="M700" s="4"/>
      <c r="N700" s="4"/>
    </row>
    <row r="701" spans="2:14" x14ac:dyDescent="0.25">
      <c r="B701" s="3"/>
      <c r="C701" s="3"/>
      <c r="D701" s="3"/>
      <c r="E701" s="3"/>
      <c r="F701" s="3"/>
      <c r="G701" s="3"/>
      <c r="H701" s="3"/>
      <c r="I701" s="3"/>
      <c r="J701" s="3"/>
      <c r="K701" s="3" t="str">
        <f>IF(B701=0,"",B701-B495)</f>
        <v/>
      </c>
      <c r="L701" s="3"/>
      <c r="M701" s="4"/>
      <c r="N701" s="4"/>
    </row>
    <row r="702" spans="2:14" x14ac:dyDescent="0.25">
      <c r="B702" s="3"/>
      <c r="C702" s="3"/>
      <c r="D702" s="3"/>
      <c r="E702" s="3"/>
      <c r="F702" s="3"/>
      <c r="G702" s="3"/>
      <c r="H702" s="3"/>
      <c r="I702" s="3"/>
      <c r="J702" s="3"/>
      <c r="K702" s="3" t="str">
        <f>IF(B702=0,"",B702-B496)</f>
        <v/>
      </c>
      <c r="L702" s="3"/>
      <c r="M702" s="4"/>
      <c r="N702" s="4"/>
    </row>
    <row r="703" spans="2:14" x14ac:dyDescent="0.25">
      <c r="B703" s="3"/>
      <c r="C703" s="3"/>
      <c r="D703" s="3"/>
      <c r="E703" s="3"/>
      <c r="F703" s="3"/>
      <c r="G703" s="3"/>
      <c r="H703" s="3"/>
      <c r="I703" s="3"/>
      <c r="J703" s="3"/>
      <c r="K703" s="3" t="str">
        <f>IF(B703=0,"",B703-B498)</f>
        <v/>
      </c>
      <c r="L703" s="3"/>
      <c r="M703" s="4"/>
      <c r="N703" s="4"/>
    </row>
    <row r="704" spans="2:14" x14ac:dyDescent="0.25">
      <c r="B704" s="3"/>
      <c r="C704" s="3"/>
      <c r="D704" s="3"/>
      <c r="E704" s="3"/>
      <c r="F704" s="3"/>
      <c r="G704" s="3"/>
      <c r="H704" s="3"/>
      <c r="I704" s="3"/>
      <c r="J704" s="3"/>
      <c r="K704" s="3" t="str">
        <f>IF(B704=0,"",B704-B499)</f>
        <v/>
      </c>
      <c r="L704" s="3"/>
      <c r="M704" s="4"/>
      <c r="N704" s="4"/>
    </row>
    <row r="705" spans="2:14" x14ac:dyDescent="0.25">
      <c r="B705" s="3"/>
      <c r="C705" s="3"/>
      <c r="D705" s="3"/>
      <c r="E705" s="3"/>
      <c r="F705" s="3"/>
      <c r="G705" s="3"/>
      <c r="H705" s="3"/>
      <c r="I705" s="3"/>
      <c r="J705" s="3"/>
      <c r="K705" s="3" t="str">
        <f>IF(B705=0,"",B705-B500)</f>
        <v/>
      </c>
      <c r="L705" s="3"/>
      <c r="M705" s="4"/>
      <c r="N705" s="4"/>
    </row>
    <row r="706" spans="2:14" x14ac:dyDescent="0.25">
      <c r="B706" s="3"/>
      <c r="C706" s="3"/>
      <c r="D706" s="3"/>
      <c r="E706" s="3"/>
      <c r="F706" s="3"/>
      <c r="G706" s="3"/>
      <c r="H706" s="3"/>
      <c r="I706" s="3"/>
      <c r="J706" s="3"/>
      <c r="K706" s="3" t="str">
        <f>IF(B706=0,"",B706-#REF!)</f>
        <v/>
      </c>
      <c r="L706" s="3"/>
      <c r="M706" s="4"/>
      <c r="N706" s="4"/>
    </row>
    <row r="707" spans="2:14" x14ac:dyDescent="0.25">
      <c r="B707" s="3"/>
      <c r="C707" s="3"/>
      <c r="D707" s="3"/>
      <c r="E707" s="3"/>
      <c r="F707" s="3"/>
      <c r="G707" s="3"/>
      <c r="H707" s="3"/>
      <c r="I707" s="3"/>
      <c r="J707" s="3"/>
      <c r="K707" s="3" t="str">
        <f>IF(B707=0,"",B707-B653)</f>
        <v/>
      </c>
      <c r="L707" s="3"/>
      <c r="M707" s="4"/>
      <c r="N707" s="4"/>
    </row>
    <row r="708" spans="2:14" x14ac:dyDescent="0.25">
      <c r="B708" s="3"/>
      <c r="C708" s="3"/>
      <c r="D708" s="3"/>
      <c r="E708" s="3"/>
      <c r="F708" s="3"/>
      <c r="G708" s="3"/>
      <c r="H708" s="3"/>
      <c r="I708" s="3"/>
      <c r="J708" s="3"/>
      <c r="K708" s="3" t="str">
        <f t="shared" ref="K708:K741" si="1127">IF(B708=0,"",B708-B656)</f>
        <v/>
      </c>
      <c r="L708" s="3"/>
      <c r="M708" s="4"/>
      <c r="N708" s="4"/>
    </row>
    <row r="709" spans="2:14" x14ac:dyDescent="0.25">
      <c r="B709" s="3"/>
      <c r="C709" s="3"/>
      <c r="D709" s="3"/>
      <c r="E709" s="3"/>
      <c r="F709" s="3"/>
      <c r="G709" s="3"/>
      <c r="H709" s="3"/>
      <c r="I709" s="3"/>
      <c r="J709" s="3"/>
      <c r="K709" s="3" t="str">
        <f t="shared" si="1127"/>
        <v/>
      </c>
      <c r="L709" s="3"/>
      <c r="M709" s="4"/>
      <c r="N709" s="4"/>
    </row>
    <row r="710" spans="2:14" x14ac:dyDescent="0.25">
      <c r="B710" s="3"/>
      <c r="C710" s="3"/>
      <c r="D710" s="3"/>
      <c r="E710" s="3"/>
      <c r="F710" s="3"/>
      <c r="G710" s="3"/>
      <c r="H710" s="3"/>
      <c r="I710" s="3"/>
      <c r="J710" s="3"/>
      <c r="K710" s="3" t="str">
        <f>IF(B710=0,"",B710-B658)</f>
        <v/>
      </c>
      <c r="L710" s="3"/>
      <c r="M710" s="4"/>
      <c r="N710" s="4"/>
    </row>
    <row r="711" spans="2:14" x14ac:dyDescent="0.25">
      <c r="B711" s="3"/>
      <c r="C711" s="3"/>
      <c r="D711" s="3"/>
      <c r="E711" s="3"/>
      <c r="F711" s="3"/>
      <c r="G711" s="3"/>
      <c r="H711" s="3"/>
      <c r="I711" s="3"/>
      <c r="J711" s="3"/>
      <c r="K711" s="3" t="str">
        <f t="shared" si="1127"/>
        <v/>
      </c>
      <c r="L711" s="3"/>
      <c r="M711" s="4"/>
      <c r="N711" s="4"/>
    </row>
    <row r="712" spans="2:14" x14ac:dyDescent="0.25">
      <c r="B712" s="3"/>
      <c r="C712" s="3"/>
      <c r="D712" s="3"/>
      <c r="E712" s="3"/>
      <c r="F712" s="3"/>
      <c r="G712" s="3"/>
      <c r="H712" s="3"/>
      <c r="I712" s="3"/>
      <c r="J712" s="3"/>
      <c r="K712" s="3" t="str">
        <f t="shared" si="1127"/>
        <v/>
      </c>
      <c r="L712" s="3"/>
      <c r="M712" s="4"/>
      <c r="N712" s="4"/>
    </row>
    <row r="713" spans="2:14" x14ac:dyDescent="0.25">
      <c r="B713" s="3"/>
      <c r="C713" s="3"/>
      <c r="D713" s="3"/>
      <c r="E713" s="3"/>
      <c r="F713" s="3"/>
      <c r="G713" s="3"/>
      <c r="H713" s="3"/>
      <c r="I713" s="3"/>
      <c r="J713" s="3"/>
      <c r="K713" s="3" t="str">
        <f t="shared" si="1127"/>
        <v/>
      </c>
      <c r="L713" s="3"/>
      <c r="M713" s="4"/>
      <c r="N713" s="4"/>
    </row>
    <row r="714" spans="2:14" x14ac:dyDescent="0.25">
      <c r="B714" s="3"/>
      <c r="C714" s="3"/>
      <c r="D714" s="3"/>
      <c r="E714" s="3"/>
      <c r="F714" s="3"/>
      <c r="G714" s="3"/>
      <c r="H714" s="3"/>
      <c r="I714" s="3"/>
      <c r="J714" s="3"/>
      <c r="K714" s="3" t="str">
        <f t="shared" si="1127"/>
        <v/>
      </c>
      <c r="L714" s="3"/>
      <c r="M714" s="4"/>
      <c r="N714" s="4"/>
    </row>
    <row r="715" spans="2:14" x14ac:dyDescent="0.25">
      <c r="B715" s="3"/>
      <c r="C715" s="3"/>
      <c r="D715" s="3"/>
      <c r="E715" s="3"/>
      <c r="F715" s="3"/>
      <c r="G715" s="3"/>
      <c r="H715" s="3"/>
      <c r="I715" s="3"/>
      <c r="J715" s="3"/>
      <c r="K715" s="3" t="str">
        <f t="shared" si="1127"/>
        <v/>
      </c>
      <c r="L715" s="3"/>
      <c r="M715" s="4"/>
      <c r="N715" s="4"/>
    </row>
    <row r="716" spans="2:14" x14ac:dyDescent="0.25">
      <c r="B716" s="3"/>
      <c r="C716" s="3"/>
      <c r="D716" s="3"/>
      <c r="E716" s="3"/>
      <c r="F716" s="3"/>
      <c r="G716" s="3"/>
      <c r="H716" s="3"/>
      <c r="I716" s="3"/>
      <c r="J716" s="3"/>
      <c r="K716" s="3" t="str">
        <f t="shared" si="1127"/>
        <v/>
      </c>
      <c r="L716" s="3"/>
      <c r="M716" s="4"/>
      <c r="N716" s="4"/>
    </row>
    <row r="717" spans="2:14" x14ac:dyDescent="0.25">
      <c r="B717" s="3"/>
      <c r="C717" s="3"/>
      <c r="D717" s="3"/>
      <c r="E717" s="3"/>
      <c r="F717" s="3"/>
      <c r="G717" s="3"/>
      <c r="H717" s="3"/>
      <c r="I717" s="3"/>
      <c r="J717" s="3"/>
      <c r="K717" s="3" t="str">
        <f t="shared" si="1127"/>
        <v/>
      </c>
      <c r="L717" s="3"/>
      <c r="M717" s="4"/>
      <c r="N717" s="4"/>
    </row>
    <row r="718" spans="2:14" x14ac:dyDescent="0.25">
      <c r="B718" s="3"/>
      <c r="C718" s="3"/>
      <c r="D718" s="3"/>
      <c r="E718" s="3"/>
      <c r="F718" s="3"/>
      <c r="G718" s="3"/>
      <c r="H718" s="3"/>
      <c r="I718" s="3"/>
      <c r="J718" s="3"/>
      <c r="K718" s="3" t="str">
        <f t="shared" si="1127"/>
        <v/>
      </c>
      <c r="L718" s="3"/>
      <c r="M718" s="4"/>
      <c r="N718" s="4"/>
    </row>
    <row r="719" spans="2:14" x14ac:dyDescent="0.25">
      <c r="B719" s="3"/>
      <c r="C719" s="3"/>
      <c r="D719" s="3"/>
      <c r="E719" s="3"/>
      <c r="F719" s="3"/>
      <c r="G719" s="3"/>
      <c r="H719" s="3"/>
      <c r="I719" s="3"/>
      <c r="J719" s="3"/>
      <c r="K719" s="3" t="str">
        <f t="shared" si="1127"/>
        <v/>
      </c>
      <c r="L719" s="3"/>
      <c r="M719" s="4"/>
      <c r="N719" s="4"/>
    </row>
    <row r="720" spans="2:14" x14ac:dyDescent="0.25">
      <c r="B720" s="3"/>
      <c r="C720" s="3"/>
      <c r="D720" s="3"/>
      <c r="E720" s="3"/>
      <c r="F720" s="3"/>
      <c r="G720" s="3"/>
      <c r="H720" s="3"/>
      <c r="I720" s="3"/>
      <c r="J720" s="3"/>
      <c r="K720" s="3" t="str">
        <f t="shared" si="1127"/>
        <v/>
      </c>
      <c r="L720" s="3"/>
      <c r="M720" s="4"/>
      <c r="N720" s="4"/>
    </row>
    <row r="721" spans="2:14" x14ac:dyDescent="0.25">
      <c r="B721" s="3"/>
      <c r="C721" s="3"/>
      <c r="D721" s="3"/>
      <c r="E721" s="3"/>
      <c r="F721" s="3"/>
      <c r="G721" s="3"/>
      <c r="H721" s="3"/>
      <c r="I721" s="3"/>
      <c r="J721" s="3"/>
      <c r="K721" s="3" t="str">
        <f t="shared" si="1127"/>
        <v/>
      </c>
      <c r="L721" s="3"/>
      <c r="M721" s="4"/>
      <c r="N721" s="4"/>
    </row>
    <row r="722" spans="2:14" x14ac:dyDescent="0.25">
      <c r="B722" s="3"/>
      <c r="C722" s="3"/>
      <c r="D722" s="3"/>
      <c r="E722" s="3"/>
      <c r="F722" s="3"/>
      <c r="G722" s="3"/>
      <c r="H722" s="3"/>
      <c r="I722" s="3"/>
      <c r="J722" s="3"/>
      <c r="K722" s="3" t="str">
        <f t="shared" si="1127"/>
        <v/>
      </c>
      <c r="L722" s="3"/>
      <c r="M722" s="4"/>
      <c r="N722" s="4"/>
    </row>
    <row r="723" spans="2:14" x14ac:dyDescent="0.25">
      <c r="B723" s="3"/>
      <c r="C723" s="3"/>
      <c r="D723" s="3"/>
      <c r="E723" s="3"/>
      <c r="F723" s="3"/>
      <c r="G723" s="3"/>
      <c r="H723" s="3"/>
      <c r="I723" s="3"/>
      <c r="J723" s="3"/>
      <c r="K723" s="3" t="str">
        <f t="shared" si="1127"/>
        <v/>
      </c>
      <c r="L723" s="3"/>
      <c r="M723" s="4"/>
      <c r="N723" s="4"/>
    </row>
    <row r="724" spans="2:14" x14ac:dyDescent="0.25">
      <c r="B724" s="3"/>
      <c r="C724" s="3"/>
      <c r="D724" s="3"/>
      <c r="E724" s="3"/>
      <c r="F724" s="3"/>
      <c r="G724" s="3"/>
      <c r="H724" s="3"/>
      <c r="I724" s="3"/>
      <c r="J724" s="3"/>
      <c r="K724" s="3" t="str">
        <f t="shared" si="1127"/>
        <v/>
      </c>
      <c r="L724" s="3"/>
      <c r="M724" s="4"/>
      <c r="N724" s="4"/>
    </row>
    <row r="725" spans="2:14" x14ac:dyDescent="0.25">
      <c r="B725" s="3"/>
      <c r="C725" s="3"/>
      <c r="D725" s="3"/>
      <c r="E725" s="3"/>
      <c r="F725" s="3"/>
      <c r="G725" s="3"/>
      <c r="H725" s="3"/>
      <c r="I725" s="3"/>
      <c r="J725" s="3"/>
      <c r="K725" s="3" t="str">
        <f t="shared" si="1127"/>
        <v/>
      </c>
      <c r="L725" s="3"/>
      <c r="M725" s="4"/>
      <c r="N725" s="4"/>
    </row>
    <row r="726" spans="2:14" x14ac:dyDescent="0.25">
      <c r="B726" s="3"/>
      <c r="C726" s="3"/>
      <c r="D726" s="3"/>
      <c r="E726" s="3"/>
      <c r="F726" s="3"/>
      <c r="G726" s="3"/>
      <c r="H726" s="3"/>
      <c r="I726" s="3"/>
      <c r="J726" s="3"/>
      <c r="K726" s="3" t="str">
        <f t="shared" si="1127"/>
        <v/>
      </c>
      <c r="L726" s="3"/>
      <c r="M726" s="4"/>
      <c r="N726" s="4"/>
    </row>
    <row r="727" spans="2:14" x14ac:dyDescent="0.25">
      <c r="B727" s="3"/>
      <c r="C727" s="3"/>
      <c r="D727" s="3"/>
      <c r="E727" s="3"/>
      <c r="F727" s="3"/>
      <c r="G727" s="3"/>
      <c r="H727" s="3"/>
      <c r="I727" s="3"/>
      <c r="J727" s="3"/>
      <c r="K727" s="3" t="str">
        <f t="shared" si="1127"/>
        <v/>
      </c>
      <c r="L727" s="3"/>
      <c r="M727" s="4"/>
      <c r="N727" s="4"/>
    </row>
    <row r="728" spans="2:14" x14ac:dyDescent="0.25">
      <c r="B728" s="3"/>
      <c r="C728" s="3"/>
      <c r="D728" s="3"/>
      <c r="E728" s="3"/>
      <c r="F728" s="3"/>
      <c r="G728" s="3"/>
      <c r="H728" s="3"/>
      <c r="I728" s="3"/>
      <c r="J728" s="3"/>
      <c r="K728" s="3" t="str">
        <f t="shared" si="1127"/>
        <v/>
      </c>
      <c r="L728" s="3"/>
      <c r="M728" s="4"/>
      <c r="N728" s="4"/>
    </row>
    <row r="729" spans="2:14" x14ac:dyDescent="0.25">
      <c r="B729" s="3"/>
      <c r="C729" s="3"/>
      <c r="D729" s="3"/>
      <c r="E729" s="3"/>
      <c r="F729" s="3"/>
      <c r="G729" s="3"/>
      <c r="H729" s="3"/>
      <c r="I729" s="3"/>
      <c r="J729" s="3"/>
      <c r="K729" s="3" t="str">
        <f t="shared" si="1127"/>
        <v/>
      </c>
      <c r="L729" s="3"/>
      <c r="M729" s="4"/>
      <c r="N729" s="4"/>
    </row>
    <row r="730" spans="2:14" x14ac:dyDescent="0.25">
      <c r="B730" s="3"/>
      <c r="C730" s="3"/>
      <c r="D730" s="3"/>
      <c r="E730" s="3"/>
      <c r="F730" s="3"/>
      <c r="G730" s="3"/>
      <c r="H730" s="3"/>
      <c r="I730" s="3"/>
      <c r="J730" s="3"/>
      <c r="K730" s="3" t="str">
        <f t="shared" si="1127"/>
        <v/>
      </c>
      <c r="L730" s="3"/>
      <c r="M730" s="4"/>
      <c r="N730" s="4"/>
    </row>
    <row r="731" spans="2:14" x14ac:dyDescent="0.25">
      <c r="B731" s="3"/>
      <c r="C731" s="3"/>
      <c r="D731" s="3"/>
      <c r="E731" s="3"/>
      <c r="F731" s="3"/>
      <c r="G731" s="3"/>
      <c r="H731" s="3"/>
      <c r="I731" s="3"/>
      <c r="J731" s="3"/>
      <c r="K731" s="3" t="str">
        <f t="shared" si="1127"/>
        <v/>
      </c>
      <c r="L731" s="3"/>
      <c r="M731" s="4"/>
      <c r="N731" s="4"/>
    </row>
    <row r="732" spans="2:14" x14ac:dyDescent="0.25">
      <c r="B732" s="3"/>
      <c r="C732" s="3"/>
      <c r="D732" s="3"/>
      <c r="E732" s="3"/>
      <c r="F732" s="3"/>
      <c r="G732" s="3"/>
      <c r="H732" s="3"/>
      <c r="I732" s="3"/>
      <c r="J732" s="3"/>
      <c r="K732" s="3" t="str">
        <f t="shared" si="1127"/>
        <v/>
      </c>
      <c r="L732" s="3"/>
      <c r="M732" s="4"/>
      <c r="N732" s="4"/>
    </row>
    <row r="733" spans="2:14" x14ac:dyDescent="0.25">
      <c r="B733" s="3"/>
      <c r="C733" s="3"/>
      <c r="D733" s="3"/>
      <c r="E733" s="3"/>
      <c r="F733" s="3"/>
      <c r="G733" s="3"/>
      <c r="H733" s="3"/>
      <c r="I733" s="3"/>
      <c r="J733" s="3"/>
      <c r="K733" s="3" t="str">
        <f t="shared" si="1127"/>
        <v/>
      </c>
      <c r="L733" s="3"/>
      <c r="M733" s="4"/>
      <c r="N733" s="4"/>
    </row>
    <row r="734" spans="2:14" x14ac:dyDescent="0.25">
      <c r="B734" s="3"/>
      <c r="C734" s="3"/>
      <c r="D734" s="3"/>
      <c r="E734" s="3"/>
      <c r="F734" s="3"/>
      <c r="G734" s="3"/>
      <c r="H734" s="3"/>
      <c r="I734" s="3"/>
      <c r="J734" s="3"/>
      <c r="K734" s="3" t="str">
        <f t="shared" si="1127"/>
        <v/>
      </c>
      <c r="L734" s="3"/>
      <c r="M734" s="4"/>
      <c r="N734" s="4"/>
    </row>
    <row r="735" spans="2:14" x14ac:dyDescent="0.25">
      <c r="B735" s="3"/>
      <c r="C735" s="3"/>
      <c r="D735" s="3"/>
      <c r="E735" s="3"/>
      <c r="F735" s="3"/>
      <c r="G735" s="3"/>
      <c r="H735" s="3"/>
      <c r="I735" s="3"/>
      <c r="J735" s="3"/>
      <c r="K735" s="3" t="str">
        <f t="shared" si="1127"/>
        <v/>
      </c>
      <c r="L735" s="3"/>
      <c r="M735" s="4"/>
      <c r="N735" s="4"/>
    </row>
    <row r="736" spans="2:14" x14ac:dyDescent="0.25">
      <c r="B736" s="3"/>
      <c r="C736" s="3"/>
      <c r="D736" s="3"/>
      <c r="E736" s="3"/>
      <c r="F736" s="3"/>
      <c r="G736" s="3"/>
      <c r="H736" s="3"/>
      <c r="I736" s="3"/>
      <c r="J736" s="3"/>
      <c r="K736" s="3" t="str">
        <f t="shared" si="1127"/>
        <v/>
      </c>
      <c r="L736" s="3"/>
      <c r="M736" s="4"/>
      <c r="N736" s="4"/>
    </row>
    <row r="737" spans="2:14" x14ac:dyDescent="0.25">
      <c r="B737" s="3"/>
      <c r="C737" s="3"/>
      <c r="D737" s="3"/>
      <c r="E737" s="3"/>
      <c r="F737" s="3"/>
      <c r="G737" s="3"/>
      <c r="H737" s="3"/>
      <c r="I737" s="3"/>
      <c r="J737" s="3"/>
      <c r="K737" s="3" t="str">
        <f t="shared" si="1127"/>
        <v/>
      </c>
      <c r="L737" s="3"/>
      <c r="M737" s="4"/>
      <c r="N737" s="4"/>
    </row>
    <row r="738" spans="2:14" x14ac:dyDescent="0.25">
      <c r="B738" s="3"/>
      <c r="C738" s="3"/>
      <c r="D738" s="3"/>
      <c r="E738" s="3"/>
      <c r="F738" s="3"/>
      <c r="G738" s="3"/>
      <c r="H738" s="3"/>
      <c r="I738" s="3"/>
      <c r="J738" s="3"/>
      <c r="K738" s="3" t="str">
        <f t="shared" si="1127"/>
        <v/>
      </c>
      <c r="L738" s="3"/>
      <c r="M738" s="4"/>
      <c r="N738" s="4"/>
    </row>
    <row r="739" spans="2:14" x14ac:dyDescent="0.25">
      <c r="B739" s="3"/>
      <c r="C739" s="3"/>
      <c r="D739" s="3"/>
      <c r="E739" s="3"/>
      <c r="F739" s="3"/>
      <c r="G739" s="3"/>
      <c r="H739" s="3"/>
      <c r="I739" s="3"/>
      <c r="J739" s="3"/>
      <c r="K739" s="3" t="str">
        <f t="shared" si="1127"/>
        <v/>
      </c>
      <c r="L739" s="3"/>
      <c r="M739" s="4"/>
      <c r="N739" s="4"/>
    </row>
    <row r="740" spans="2:14" x14ac:dyDescent="0.25">
      <c r="B740" s="3"/>
      <c r="C740" s="3"/>
      <c r="D740" s="3"/>
      <c r="E740" s="3"/>
      <c r="F740" s="3"/>
      <c r="G740" s="3"/>
      <c r="H740" s="3"/>
      <c r="I740" s="3"/>
      <c r="J740" s="3"/>
      <c r="K740" s="3" t="str">
        <f t="shared" si="1127"/>
        <v/>
      </c>
      <c r="L740" s="3"/>
      <c r="M740" s="4"/>
      <c r="N740" s="4"/>
    </row>
    <row r="741" spans="2:14" x14ac:dyDescent="0.25">
      <c r="B741" s="3"/>
      <c r="C741" s="3"/>
      <c r="D741" s="3"/>
      <c r="E741" s="3"/>
      <c r="F741" s="3"/>
      <c r="G741" s="3"/>
      <c r="H741" s="3"/>
      <c r="I741" s="3"/>
      <c r="J741" s="3"/>
      <c r="K741" s="3" t="str">
        <f t="shared" si="1127"/>
        <v/>
      </c>
      <c r="L741" s="3"/>
      <c r="M741" s="4"/>
      <c r="N741" s="4"/>
    </row>
    <row r="742" spans="2:14" x14ac:dyDescent="0.25">
      <c r="B742" s="3"/>
      <c r="C742" s="3"/>
      <c r="D742" s="3"/>
      <c r="E742" s="3"/>
      <c r="F742" s="3"/>
      <c r="G742" s="3"/>
      <c r="H742" s="3"/>
      <c r="I742" s="3"/>
      <c r="J742" s="3"/>
      <c r="K742" s="3" t="str">
        <f t="shared" ref="K742:K754" si="1128">IF(B742=0,"",B742-B690)</f>
        <v/>
      </c>
      <c r="L742" s="3"/>
      <c r="M742" s="4"/>
      <c r="N742" s="4"/>
    </row>
    <row r="743" spans="2:14" x14ac:dyDescent="0.25">
      <c r="B743" s="3"/>
      <c r="C743" s="3"/>
      <c r="D743" s="3"/>
      <c r="E743" s="3"/>
      <c r="F743" s="3"/>
      <c r="G743" s="3"/>
      <c r="H743" s="3"/>
      <c r="I743" s="3"/>
      <c r="J743" s="3"/>
      <c r="K743" s="3" t="str">
        <f t="shared" si="1128"/>
        <v/>
      </c>
      <c r="L743" s="3"/>
      <c r="M743" s="4"/>
      <c r="N743" s="4"/>
    </row>
    <row r="744" spans="2:14" x14ac:dyDescent="0.25">
      <c r="B744" s="3"/>
      <c r="C744" s="3"/>
      <c r="D744" s="3"/>
      <c r="E744" s="3"/>
      <c r="F744" s="3"/>
      <c r="G744" s="3"/>
      <c r="H744" s="3"/>
      <c r="I744" s="3"/>
      <c r="J744" s="3"/>
      <c r="K744" s="3" t="str">
        <f t="shared" si="1128"/>
        <v/>
      </c>
      <c r="L744" s="3"/>
      <c r="M744" s="4"/>
      <c r="N744" s="4"/>
    </row>
    <row r="745" spans="2:14" x14ac:dyDescent="0.25">
      <c r="B745" s="3"/>
      <c r="C745" s="3"/>
      <c r="D745" s="3"/>
      <c r="E745" s="3"/>
      <c r="F745" s="3"/>
      <c r="G745" s="3"/>
      <c r="H745" s="3"/>
      <c r="I745" s="3"/>
      <c r="J745" s="3"/>
      <c r="K745" s="3" t="str">
        <f t="shared" si="1128"/>
        <v/>
      </c>
      <c r="L745" s="3"/>
      <c r="M745" s="4"/>
      <c r="N745" s="4"/>
    </row>
    <row r="746" spans="2:14" x14ac:dyDescent="0.25">
      <c r="B746" s="3"/>
      <c r="C746" s="3"/>
      <c r="D746" s="3"/>
      <c r="E746" s="3"/>
      <c r="F746" s="3"/>
      <c r="G746" s="3"/>
      <c r="H746" s="3"/>
      <c r="I746" s="3"/>
      <c r="J746" s="3"/>
      <c r="K746" s="3" t="str">
        <f t="shared" si="1128"/>
        <v/>
      </c>
      <c r="L746" s="3"/>
      <c r="M746" s="4"/>
      <c r="N746" s="4"/>
    </row>
    <row r="747" spans="2:14" x14ac:dyDescent="0.25">
      <c r="B747" s="3"/>
      <c r="C747" s="3"/>
      <c r="D747" s="3"/>
      <c r="E747" s="3"/>
      <c r="F747" s="3"/>
      <c r="G747" s="3"/>
      <c r="H747" s="3"/>
      <c r="I747" s="3"/>
      <c r="J747" s="3"/>
      <c r="K747" s="3" t="str">
        <f t="shared" si="1128"/>
        <v/>
      </c>
      <c r="L747" s="3"/>
      <c r="M747" s="4"/>
      <c r="N747" s="4"/>
    </row>
    <row r="748" spans="2:14" x14ac:dyDescent="0.25">
      <c r="B748" s="3"/>
      <c r="C748" s="3"/>
      <c r="D748" s="3"/>
      <c r="E748" s="3"/>
      <c r="F748" s="3"/>
      <c r="G748" s="3"/>
      <c r="H748" s="3"/>
      <c r="I748" s="3"/>
      <c r="J748" s="3"/>
      <c r="K748" s="3" t="str">
        <f t="shared" si="1128"/>
        <v/>
      </c>
      <c r="L748" s="3"/>
      <c r="M748" s="4"/>
      <c r="N748" s="4"/>
    </row>
    <row r="749" spans="2:14" x14ac:dyDescent="0.25">
      <c r="B749" s="3"/>
      <c r="C749" s="3"/>
      <c r="D749" s="3"/>
      <c r="E749" s="3"/>
      <c r="F749" s="3"/>
      <c r="G749" s="3"/>
      <c r="H749" s="3"/>
      <c r="I749" s="3"/>
      <c r="J749" s="3"/>
      <c r="K749" s="3" t="str">
        <f t="shared" si="1128"/>
        <v/>
      </c>
      <c r="L749" s="3"/>
      <c r="M749" s="4"/>
      <c r="N749" s="4"/>
    </row>
    <row r="750" spans="2:14" x14ac:dyDescent="0.25">
      <c r="B750" s="3"/>
      <c r="C750" s="3"/>
      <c r="D750" s="3"/>
      <c r="E750" s="3"/>
      <c r="F750" s="3"/>
      <c r="G750" s="3"/>
      <c r="H750" s="3"/>
      <c r="I750" s="3"/>
      <c r="J750" s="3"/>
      <c r="K750" s="3" t="str">
        <f t="shared" si="1128"/>
        <v/>
      </c>
      <c r="L750" s="3"/>
      <c r="M750" s="4"/>
      <c r="N750" s="4"/>
    </row>
    <row r="751" spans="2:14" x14ac:dyDescent="0.25">
      <c r="B751" s="3"/>
      <c r="C751" s="3"/>
      <c r="D751" s="3"/>
      <c r="E751" s="3"/>
      <c r="F751" s="3"/>
      <c r="G751" s="3"/>
      <c r="H751" s="3"/>
      <c r="I751" s="3"/>
      <c r="J751" s="3"/>
      <c r="K751" s="3" t="str">
        <f t="shared" si="1128"/>
        <v/>
      </c>
      <c r="L751" s="3"/>
      <c r="M751" s="4"/>
      <c r="N751" s="4"/>
    </row>
    <row r="752" spans="2:14" x14ac:dyDescent="0.25">
      <c r="B752" s="3"/>
      <c r="C752" s="3"/>
      <c r="D752" s="3"/>
      <c r="E752" s="3"/>
      <c r="F752" s="3"/>
      <c r="G752" s="3"/>
      <c r="H752" s="3"/>
      <c r="I752" s="3"/>
      <c r="J752" s="3"/>
      <c r="K752" s="3" t="str">
        <f t="shared" si="1128"/>
        <v/>
      </c>
      <c r="L752" s="3"/>
      <c r="M752" s="4"/>
      <c r="N752" s="4"/>
    </row>
    <row r="753" spans="2:14" x14ac:dyDescent="0.25">
      <c r="B753" s="3"/>
      <c r="C753" s="3"/>
      <c r="D753" s="3"/>
      <c r="E753" s="3"/>
      <c r="F753" s="3"/>
      <c r="G753" s="3"/>
      <c r="H753" s="3"/>
      <c r="I753" s="3"/>
      <c r="J753" s="3"/>
      <c r="K753" s="3" t="str">
        <f t="shared" si="1128"/>
        <v/>
      </c>
      <c r="L753" s="3"/>
      <c r="M753" s="4"/>
      <c r="N753" s="4"/>
    </row>
    <row r="754" spans="2:14" x14ac:dyDescent="0.25">
      <c r="B754" s="3"/>
      <c r="C754" s="3"/>
      <c r="D754" s="3"/>
      <c r="E754" s="3"/>
      <c r="F754" s="3"/>
      <c r="G754" s="3"/>
      <c r="H754" s="3"/>
      <c r="I754" s="3"/>
      <c r="J754" s="3"/>
      <c r="K754" s="3" t="str">
        <f t="shared" si="1128"/>
        <v/>
      </c>
      <c r="L754" s="3"/>
      <c r="M754" s="4"/>
      <c r="N754" s="4"/>
    </row>
    <row r="755" spans="2:14" x14ac:dyDescent="0.25">
      <c r="B755" s="3"/>
      <c r="C755" s="3"/>
      <c r="D755" s="3"/>
      <c r="E755" s="3"/>
      <c r="F755" s="3"/>
      <c r="G755" s="3"/>
      <c r="H755" s="3"/>
      <c r="I755" s="3"/>
      <c r="J755" s="3"/>
    </row>
    <row r="756" spans="2:14" x14ac:dyDescent="0.25">
      <c r="B756" s="3"/>
      <c r="C756" s="3"/>
      <c r="D756" s="3"/>
      <c r="E756" s="3"/>
      <c r="F756" s="3"/>
      <c r="G756" s="3"/>
      <c r="H756" s="3"/>
      <c r="I756" s="3"/>
      <c r="J756" s="3"/>
    </row>
    <row r="757" spans="2:14" x14ac:dyDescent="0.25">
      <c r="B757" s="3"/>
      <c r="C757" s="3"/>
      <c r="D757" s="3"/>
      <c r="E757" s="3"/>
      <c r="F757" s="3"/>
      <c r="G757" s="3"/>
      <c r="H757" s="3"/>
      <c r="I757" s="3"/>
      <c r="J757" s="3"/>
    </row>
    <row r="758" spans="2:14" x14ac:dyDescent="0.25">
      <c r="B758" s="3"/>
      <c r="C758" s="3"/>
      <c r="D758" s="3"/>
      <c r="E758" s="3"/>
      <c r="F758" s="3"/>
      <c r="G758" s="3"/>
      <c r="H758" s="3"/>
      <c r="I758" s="3"/>
      <c r="J758" s="3"/>
    </row>
    <row r="759" spans="2:14" x14ac:dyDescent="0.25">
      <c r="B759" s="3"/>
      <c r="C759" s="3"/>
      <c r="D759" s="3"/>
      <c r="E759" s="3"/>
      <c r="F759" s="3"/>
      <c r="G759" s="3"/>
      <c r="H759" s="3"/>
      <c r="I759" s="3"/>
      <c r="J759" s="3"/>
    </row>
    <row r="760" spans="2:14" x14ac:dyDescent="0.25">
      <c r="B760" s="3"/>
      <c r="C760" s="3"/>
      <c r="D760" s="3"/>
      <c r="E760" s="3"/>
      <c r="F760" s="3"/>
      <c r="G760" s="3"/>
      <c r="H760" s="3"/>
      <c r="I760" s="3"/>
      <c r="J760" s="3"/>
    </row>
    <row r="761" spans="2:14" x14ac:dyDescent="0.25">
      <c r="B761" s="3"/>
      <c r="C761" s="3"/>
      <c r="D761" s="3"/>
      <c r="E761" s="3"/>
      <c r="F761" s="3"/>
      <c r="G761" s="3"/>
      <c r="H761" s="3"/>
      <c r="I761" s="3"/>
      <c r="J761" s="3"/>
    </row>
    <row r="762" spans="2:14" x14ac:dyDescent="0.25">
      <c r="B762" s="3"/>
      <c r="C762" s="3"/>
      <c r="D762" s="3"/>
      <c r="E762" s="3"/>
      <c r="F762" s="3"/>
      <c r="G762" s="3"/>
      <c r="H762" s="3"/>
      <c r="I762" s="3"/>
      <c r="J762" s="3"/>
    </row>
    <row r="763" spans="2:14" x14ac:dyDescent="0.25">
      <c r="B763" s="3"/>
      <c r="C763" s="3"/>
      <c r="D763" s="3"/>
      <c r="E763" s="3"/>
      <c r="F763" s="3"/>
      <c r="G763" s="3"/>
      <c r="H763" s="3"/>
      <c r="I763" s="3"/>
      <c r="J763" s="3"/>
    </row>
    <row r="764" spans="2:14" x14ac:dyDescent="0.25">
      <c r="B764" s="3"/>
      <c r="C764" s="3"/>
      <c r="D764" s="3"/>
      <c r="E764" s="3"/>
      <c r="F764" s="3"/>
      <c r="G764" s="3"/>
      <c r="H764" s="3"/>
      <c r="I764" s="3"/>
      <c r="J764" s="3"/>
    </row>
    <row r="765" spans="2:14" x14ac:dyDescent="0.25">
      <c r="B765" s="3"/>
      <c r="C765" s="3"/>
      <c r="D765" s="3"/>
      <c r="E765" s="3"/>
      <c r="F765" s="3"/>
      <c r="G765" s="3"/>
      <c r="H765" s="3"/>
      <c r="I765" s="3"/>
      <c r="J765" s="3"/>
    </row>
    <row r="766" spans="2:14" x14ac:dyDescent="0.25">
      <c r="B766" s="3"/>
      <c r="C766" s="3"/>
      <c r="D766" s="3"/>
      <c r="E766" s="3"/>
      <c r="F766" s="3"/>
      <c r="G766" s="3"/>
      <c r="H766" s="3"/>
      <c r="I766" s="3"/>
      <c r="J766" s="3"/>
    </row>
    <row r="767" spans="2:14" x14ac:dyDescent="0.25">
      <c r="B767" s="3"/>
      <c r="C767" s="3"/>
      <c r="D767" s="3"/>
      <c r="E767" s="3"/>
      <c r="F767" s="3"/>
      <c r="G767" s="3"/>
      <c r="H767" s="3"/>
      <c r="I767" s="3"/>
      <c r="J767" s="3"/>
    </row>
    <row r="768" spans="2:14" x14ac:dyDescent="0.25">
      <c r="B768" s="3"/>
      <c r="C768" s="3"/>
      <c r="D768" s="3"/>
      <c r="E768" s="3"/>
      <c r="F768" s="3"/>
      <c r="G768" s="3"/>
      <c r="H768" s="3"/>
      <c r="I768" s="3"/>
      <c r="J768" s="3"/>
    </row>
    <row r="769" spans="2:10" x14ac:dyDescent="0.25">
      <c r="B769" s="3"/>
      <c r="C769" s="3"/>
      <c r="D769" s="3"/>
      <c r="E769" s="3"/>
      <c r="F769" s="3"/>
      <c r="G769" s="3"/>
      <c r="H769" s="3"/>
      <c r="I769" s="3"/>
      <c r="J769" s="3"/>
    </row>
    <row r="770" spans="2:10" x14ac:dyDescent="0.25">
      <c r="B770" s="3"/>
      <c r="C770" s="3"/>
      <c r="D770" s="3"/>
      <c r="E770" s="3"/>
      <c r="F770" s="3"/>
      <c r="G770" s="3"/>
      <c r="H770" s="3"/>
      <c r="I770" s="3"/>
      <c r="J770" s="3"/>
    </row>
    <row r="771" spans="2:10" x14ac:dyDescent="0.25">
      <c r="B771" s="3"/>
      <c r="C771" s="3"/>
      <c r="D771" s="3"/>
      <c r="E771" s="3"/>
      <c r="F771" s="3"/>
      <c r="G771" s="3"/>
      <c r="H771" s="3"/>
      <c r="I771" s="3"/>
      <c r="J771" s="3"/>
    </row>
    <row r="772" spans="2:10" x14ac:dyDescent="0.25">
      <c r="B772" s="3"/>
      <c r="C772" s="3"/>
      <c r="D772" s="3"/>
      <c r="E772" s="3"/>
      <c r="F772" s="3"/>
      <c r="G772" s="3"/>
      <c r="H772" s="3"/>
      <c r="I772" s="3"/>
      <c r="J772" s="3"/>
    </row>
    <row r="773" spans="2:10" x14ac:dyDescent="0.25">
      <c r="B773" s="3"/>
      <c r="C773" s="3"/>
      <c r="D773" s="3"/>
      <c r="E773" s="3"/>
      <c r="F773" s="3"/>
      <c r="G773" s="3"/>
      <c r="H773" s="3"/>
      <c r="I773" s="3"/>
      <c r="J773" s="3"/>
    </row>
    <row r="774" spans="2:10" x14ac:dyDescent="0.25">
      <c r="B774" s="3"/>
      <c r="C774" s="3"/>
      <c r="D774" s="3"/>
      <c r="E774" s="3"/>
      <c r="F774" s="3"/>
      <c r="G774" s="3"/>
      <c r="H774" s="3"/>
      <c r="I774" s="3"/>
      <c r="J774" s="3"/>
    </row>
    <row r="775" spans="2:10" x14ac:dyDescent="0.25">
      <c r="B775" s="3"/>
      <c r="C775" s="3"/>
      <c r="D775" s="3"/>
      <c r="E775" s="3"/>
      <c r="F775" s="3"/>
      <c r="G775" s="3"/>
      <c r="H775" s="3"/>
      <c r="I775" s="3"/>
      <c r="J775" s="3"/>
    </row>
    <row r="776" spans="2:10" x14ac:dyDescent="0.25">
      <c r="B776" s="3"/>
      <c r="C776" s="3"/>
      <c r="D776" s="3"/>
      <c r="E776" s="3"/>
      <c r="F776" s="3"/>
      <c r="G776" s="3"/>
      <c r="H776" s="3"/>
      <c r="I776" s="3"/>
      <c r="J776" s="3"/>
    </row>
    <row r="777" spans="2:10" x14ac:dyDescent="0.25">
      <c r="B777" s="3"/>
      <c r="C777" s="3"/>
      <c r="D777" s="3"/>
      <c r="E777" s="3"/>
      <c r="F777" s="3"/>
      <c r="G777" s="3"/>
      <c r="H777" s="3"/>
      <c r="I777" s="3"/>
      <c r="J777" s="3"/>
    </row>
    <row r="778" spans="2:10" x14ac:dyDescent="0.25">
      <c r="B778" s="3"/>
      <c r="C778" s="3"/>
      <c r="D778" s="3"/>
      <c r="E778" s="3"/>
      <c r="F778" s="3"/>
      <c r="G778" s="3"/>
      <c r="H778" s="3"/>
      <c r="I778" s="3"/>
      <c r="J778" s="3"/>
    </row>
    <row r="779" spans="2:10" x14ac:dyDescent="0.25">
      <c r="B779" s="3"/>
      <c r="C779" s="3"/>
      <c r="D779" s="3"/>
      <c r="E779" s="3"/>
      <c r="F779" s="3"/>
      <c r="G779" s="3"/>
      <c r="H779" s="3"/>
      <c r="I779" s="3"/>
      <c r="J779" s="3"/>
    </row>
    <row r="780" spans="2:10" x14ac:dyDescent="0.25">
      <c r="B780" s="3"/>
      <c r="C780" s="3"/>
      <c r="D780" s="3"/>
      <c r="E780" s="3"/>
      <c r="F780" s="3"/>
      <c r="G780" s="3"/>
      <c r="H780" s="3"/>
      <c r="I780" s="3"/>
      <c r="J780" s="3"/>
    </row>
    <row r="781" spans="2:10" x14ac:dyDescent="0.25">
      <c r="B781" s="3"/>
      <c r="C781" s="3"/>
      <c r="D781" s="3"/>
      <c r="E781" s="3"/>
      <c r="F781" s="3"/>
      <c r="G781" s="3"/>
      <c r="H781" s="3"/>
      <c r="I781" s="3"/>
      <c r="J781" s="3"/>
    </row>
    <row r="782" spans="2:10" x14ac:dyDescent="0.25">
      <c r="B782" s="3"/>
      <c r="C782" s="3"/>
      <c r="D782" s="3"/>
      <c r="E782" s="3"/>
      <c r="F782" s="3"/>
      <c r="G782" s="3"/>
      <c r="H782" s="3"/>
      <c r="I782" s="3"/>
      <c r="J782" s="3"/>
    </row>
    <row r="783" spans="2:10" x14ac:dyDescent="0.25">
      <c r="B783" s="3"/>
      <c r="C783" s="3"/>
      <c r="D783" s="3"/>
      <c r="E783" s="3"/>
      <c r="F783" s="3"/>
      <c r="G783" s="3"/>
      <c r="H783" s="3"/>
      <c r="I783" s="3"/>
      <c r="J783" s="3"/>
    </row>
    <row r="784" spans="2:10" x14ac:dyDescent="0.25">
      <c r="B784" s="3"/>
      <c r="C784" s="3"/>
      <c r="D784" s="3"/>
      <c r="E784" s="3"/>
      <c r="F784" s="3"/>
      <c r="G784" s="3"/>
      <c r="H784" s="3"/>
      <c r="I784" s="3"/>
      <c r="J784" s="3"/>
    </row>
    <row r="785" spans="2:10" x14ac:dyDescent="0.25">
      <c r="B785" s="3"/>
      <c r="C785" s="3"/>
      <c r="D785" s="3"/>
      <c r="E785" s="3"/>
      <c r="F785" s="3"/>
      <c r="G785" s="3"/>
      <c r="H785" s="3"/>
      <c r="I785" s="3"/>
      <c r="J785" s="3"/>
    </row>
    <row r="786" spans="2:10" x14ac:dyDescent="0.25">
      <c r="B786" s="3"/>
      <c r="C786" s="3"/>
      <c r="D786" s="3"/>
      <c r="E786" s="3"/>
      <c r="F786" s="3"/>
      <c r="G786" s="3"/>
      <c r="H786" s="3"/>
      <c r="I786" s="3"/>
      <c r="J786" s="3"/>
    </row>
    <row r="787" spans="2:10" x14ac:dyDescent="0.25">
      <c r="B787" s="3"/>
      <c r="C787" s="3"/>
      <c r="D787" s="3"/>
      <c r="E787" s="3"/>
      <c r="F787" s="3"/>
      <c r="G787" s="3"/>
      <c r="H787" s="3"/>
      <c r="I787" s="3"/>
      <c r="J787" s="3"/>
    </row>
    <row r="788" spans="2:10" x14ac:dyDescent="0.25">
      <c r="B788" s="3"/>
      <c r="C788" s="3"/>
      <c r="D788" s="3"/>
      <c r="E788" s="3"/>
      <c r="F788" s="3"/>
      <c r="G788" s="3"/>
      <c r="H788" s="3"/>
      <c r="I788" s="3"/>
      <c r="J788" s="3"/>
    </row>
    <row r="789" spans="2:10" x14ac:dyDescent="0.25">
      <c r="B789" s="3"/>
      <c r="C789" s="3"/>
      <c r="D789" s="3"/>
      <c r="E789" s="3"/>
      <c r="F789" s="3"/>
      <c r="G789" s="3"/>
      <c r="H789" s="3"/>
      <c r="I789" s="3"/>
      <c r="J789" s="3"/>
    </row>
    <row r="790" spans="2:10" x14ac:dyDescent="0.25">
      <c r="B790" s="3"/>
      <c r="C790" s="3"/>
      <c r="D790" s="3"/>
      <c r="E790" s="3"/>
      <c r="F790" s="3"/>
      <c r="G790" s="3"/>
      <c r="H790" s="3"/>
      <c r="I790" s="3"/>
      <c r="J790" s="3"/>
    </row>
    <row r="791" spans="2:10" x14ac:dyDescent="0.25">
      <c r="B791" s="3"/>
      <c r="C791" s="3"/>
      <c r="D791" s="3"/>
      <c r="E791" s="3"/>
      <c r="F791" s="3"/>
      <c r="G791" s="3"/>
      <c r="H791" s="3"/>
      <c r="I791" s="3"/>
      <c r="J791" s="3"/>
    </row>
    <row r="792" spans="2:10" x14ac:dyDescent="0.25">
      <c r="B792" s="3"/>
      <c r="C792" s="3"/>
      <c r="D792" s="3"/>
      <c r="E792" s="3"/>
      <c r="F792" s="3"/>
      <c r="G792" s="3"/>
      <c r="H792" s="3"/>
      <c r="I792" s="3"/>
      <c r="J792" s="3"/>
    </row>
    <row r="793" spans="2:10" x14ac:dyDescent="0.25">
      <c r="B793" s="3"/>
      <c r="C793" s="3"/>
      <c r="D793" s="3"/>
      <c r="E793" s="3"/>
      <c r="F793" s="3"/>
      <c r="G793" s="3"/>
      <c r="H793" s="3"/>
      <c r="I793" s="3"/>
      <c r="J793" s="3"/>
    </row>
    <row r="794" spans="2:10" x14ac:dyDescent="0.25">
      <c r="B794" s="3"/>
      <c r="C794" s="3"/>
      <c r="D794" s="3"/>
      <c r="E794" s="3"/>
      <c r="F794" s="3"/>
      <c r="G794" s="3"/>
      <c r="H794" s="3"/>
      <c r="I794" s="3"/>
      <c r="J794" s="3"/>
    </row>
    <row r="795" spans="2:10" x14ac:dyDescent="0.25">
      <c r="B795" s="3"/>
      <c r="C795" s="3"/>
      <c r="D795" s="3"/>
      <c r="E795" s="3"/>
      <c r="F795" s="3"/>
      <c r="G795" s="3"/>
      <c r="H795" s="3"/>
      <c r="I795" s="3"/>
      <c r="J795" s="3"/>
    </row>
    <row r="796" spans="2:10" x14ac:dyDescent="0.25">
      <c r="B796" s="3"/>
      <c r="C796" s="3"/>
      <c r="D796" s="3"/>
      <c r="E796" s="3"/>
      <c r="F796" s="3"/>
      <c r="G796" s="3"/>
      <c r="H796" s="3"/>
      <c r="I796" s="3"/>
      <c r="J796" s="3"/>
    </row>
    <row r="797" spans="2:10" x14ac:dyDescent="0.25">
      <c r="B797" s="3"/>
      <c r="C797" s="3"/>
      <c r="D797" s="3"/>
      <c r="E797" s="3"/>
      <c r="F797" s="3"/>
      <c r="G797" s="3"/>
      <c r="H797" s="3"/>
      <c r="I797" s="3"/>
      <c r="J797" s="3"/>
    </row>
    <row r="798" spans="2:10" x14ac:dyDescent="0.25">
      <c r="B798" s="3"/>
      <c r="C798" s="3"/>
      <c r="D798" s="3"/>
      <c r="E798" s="3"/>
      <c r="F798" s="3"/>
      <c r="G798" s="3"/>
      <c r="H798" s="3"/>
      <c r="I798" s="3"/>
      <c r="J798" s="3"/>
    </row>
    <row r="799" spans="2:10" x14ac:dyDescent="0.25">
      <c r="B799" s="3"/>
      <c r="C799" s="3"/>
      <c r="D799" s="3"/>
      <c r="E799" s="3"/>
      <c r="F799" s="3"/>
      <c r="G799" s="3"/>
      <c r="H799" s="3"/>
      <c r="I799" s="3"/>
      <c r="J799" s="3"/>
    </row>
    <row r="800" spans="2:10" x14ac:dyDescent="0.25">
      <c r="B800" s="3"/>
      <c r="C800" s="3"/>
      <c r="D800" s="3"/>
      <c r="E800" s="3"/>
      <c r="F800" s="3"/>
      <c r="G800" s="3"/>
      <c r="H800" s="3"/>
      <c r="I800" s="3"/>
      <c r="J800" s="3"/>
    </row>
    <row r="801" spans="2:10" x14ac:dyDescent="0.25">
      <c r="B801" s="3"/>
      <c r="C801" s="3"/>
      <c r="D801" s="3"/>
      <c r="E801" s="3"/>
      <c r="F801" s="3"/>
      <c r="G801" s="3"/>
      <c r="H801" s="3"/>
      <c r="I801" s="3"/>
      <c r="J801" s="3"/>
    </row>
    <row r="802" spans="2:10" x14ac:dyDescent="0.25">
      <c r="B802" s="3"/>
      <c r="C802" s="3"/>
      <c r="D802" s="3"/>
      <c r="E802" s="3"/>
      <c r="F802" s="3"/>
      <c r="G802" s="3"/>
      <c r="H802" s="3"/>
      <c r="I802" s="3"/>
      <c r="J802" s="3"/>
    </row>
    <row r="803" spans="2:10" x14ac:dyDescent="0.25">
      <c r="B803" s="3"/>
      <c r="C803" s="3"/>
      <c r="D803" s="3"/>
      <c r="E803" s="3"/>
      <c r="F803" s="3"/>
      <c r="G803" s="3"/>
      <c r="H803" s="3"/>
      <c r="I803" s="3"/>
      <c r="J803" s="3"/>
    </row>
    <row r="804" spans="2:10" x14ac:dyDescent="0.25">
      <c r="B804" s="3"/>
      <c r="C804" s="3"/>
      <c r="D804" s="3"/>
      <c r="E804" s="3"/>
      <c r="F804" s="3"/>
      <c r="G804" s="3"/>
      <c r="H804" s="3"/>
      <c r="I804" s="3"/>
      <c r="J804" s="3"/>
    </row>
    <row r="805" spans="2:10" x14ac:dyDescent="0.25">
      <c r="B805" s="3"/>
      <c r="C805" s="3"/>
      <c r="D805" s="3"/>
      <c r="E805" s="3"/>
      <c r="F805" s="3"/>
      <c r="G805" s="3"/>
      <c r="H805" s="3"/>
      <c r="I805" s="3"/>
      <c r="J805" s="3"/>
    </row>
    <row r="806" spans="2:10" x14ac:dyDescent="0.25">
      <c r="B806" s="3"/>
      <c r="C806" s="3"/>
      <c r="D806" s="3"/>
      <c r="E806" s="3"/>
      <c r="F806" s="3"/>
      <c r="G806" s="3"/>
      <c r="H806" s="3"/>
      <c r="I806" s="3"/>
      <c r="J806" s="3"/>
    </row>
    <row r="807" spans="2:10" x14ac:dyDescent="0.25">
      <c r="B807" s="3"/>
      <c r="C807" s="3"/>
      <c r="D807" s="3"/>
      <c r="E807" s="3"/>
      <c r="F807" s="3"/>
      <c r="G807" s="3"/>
      <c r="H807" s="3"/>
      <c r="I807" s="3"/>
      <c r="J807" s="3"/>
    </row>
    <row r="808" spans="2:10" x14ac:dyDescent="0.25">
      <c r="B808" s="3"/>
      <c r="C808" s="3"/>
      <c r="D808" s="3"/>
      <c r="E808" s="3"/>
      <c r="F808" s="3"/>
      <c r="G808" s="3"/>
      <c r="H808" s="3"/>
      <c r="I808" s="3"/>
      <c r="J808" s="3"/>
    </row>
    <row r="809" spans="2:10" x14ac:dyDescent="0.25">
      <c r="B809" s="3"/>
      <c r="C809" s="3"/>
      <c r="D809" s="3"/>
      <c r="E809" s="3"/>
      <c r="F809" s="3"/>
      <c r="G809" s="3"/>
      <c r="H809" s="3"/>
      <c r="I809" s="3"/>
      <c r="J809" s="3"/>
    </row>
    <row r="810" spans="2:10" x14ac:dyDescent="0.25">
      <c r="B810" s="3"/>
      <c r="C810" s="3"/>
      <c r="D810" s="3"/>
      <c r="E810" s="3"/>
      <c r="F810" s="3"/>
      <c r="G810" s="3"/>
      <c r="H810" s="3"/>
      <c r="I810" s="3"/>
      <c r="J810" s="3"/>
    </row>
    <row r="811" spans="2:10" x14ac:dyDescent="0.25">
      <c r="B811" s="3"/>
      <c r="C811" s="3"/>
      <c r="D811" s="3"/>
      <c r="E811" s="3"/>
      <c r="F811" s="3"/>
      <c r="G811" s="3"/>
      <c r="H811" s="3"/>
      <c r="I811" s="3"/>
      <c r="J811" s="3"/>
    </row>
    <row r="812" spans="2:10" x14ac:dyDescent="0.25">
      <c r="B812" s="3"/>
      <c r="C812" s="3"/>
      <c r="D812" s="3"/>
      <c r="E812" s="3"/>
      <c r="F812" s="3"/>
      <c r="G812" s="3"/>
      <c r="H812" s="3"/>
      <c r="I812" s="3"/>
      <c r="J812" s="3"/>
    </row>
    <row r="813" spans="2:10" x14ac:dyDescent="0.25">
      <c r="B813" s="3"/>
      <c r="C813" s="3"/>
      <c r="D813" s="3"/>
      <c r="E813" s="3"/>
      <c r="F813" s="3"/>
      <c r="G813" s="3"/>
      <c r="H813" s="3"/>
      <c r="I813" s="3"/>
      <c r="J813" s="3"/>
    </row>
    <row r="814" spans="2:10" x14ac:dyDescent="0.25">
      <c r="B814" s="3"/>
      <c r="C814" s="3"/>
      <c r="D814" s="3"/>
      <c r="E814" s="3"/>
      <c r="F814" s="3"/>
      <c r="G814" s="3"/>
      <c r="H814" s="3"/>
      <c r="I814" s="3"/>
      <c r="J814" s="3"/>
    </row>
    <row r="815" spans="2:10" x14ac:dyDescent="0.25">
      <c r="B815" s="3"/>
      <c r="C815" s="3"/>
      <c r="D815" s="3"/>
      <c r="E815" s="3"/>
      <c r="F815" s="3"/>
      <c r="G815" s="3"/>
      <c r="H815" s="3"/>
      <c r="I815" s="3"/>
      <c r="J815" s="3"/>
    </row>
    <row r="816" spans="2:10" x14ac:dyDescent="0.25">
      <c r="B816" s="3"/>
      <c r="C816" s="3"/>
      <c r="D816" s="3"/>
      <c r="E816" s="3"/>
      <c r="F816" s="3"/>
      <c r="G816" s="3"/>
      <c r="H816" s="3"/>
      <c r="I816" s="3"/>
      <c r="J816" s="3"/>
    </row>
    <row r="817" spans="2:10" x14ac:dyDescent="0.25">
      <c r="B817" s="3"/>
      <c r="C817" s="3"/>
      <c r="D817" s="3"/>
      <c r="E817" s="3"/>
      <c r="F817" s="3"/>
      <c r="G817" s="3"/>
      <c r="H817" s="3"/>
      <c r="I817" s="3"/>
      <c r="J817" s="3"/>
    </row>
    <row r="818" spans="2:10" x14ac:dyDescent="0.25">
      <c r="B818" s="3"/>
      <c r="C818" s="3"/>
      <c r="D818" s="3"/>
      <c r="E818" s="3"/>
      <c r="F818" s="3"/>
      <c r="G818" s="3"/>
      <c r="H818" s="3"/>
      <c r="I818" s="3"/>
      <c r="J818" s="3"/>
    </row>
    <row r="819" spans="2:10" x14ac:dyDescent="0.25">
      <c r="B819" s="3"/>
      <c r="C819" s="3"/>
      <c r="D819" s="3"/>
      <c r="E819" s="3"/>
      <c r="F819" s="3"/>
      <c r="G819" s="3"/>
      <c r="H819" s="3"/>
      <c r="I819" s="3"/>
      <c r="J819" s="3"/>
    </row>
    <row r="820" spans="2:10" x14ac:dyDescent="0.25">
      <c r="B820" s="3"/>
      <c r="C820" s="3"/>
      <c r="D820" s="3"/>
      <c r="E820" s="3"/>
      <c r="F820" s="3"/>
      <c r="G820" s="3"/>
      <c r="H820" s="3"/>
      <c r="I820" s="3"/>
      <c r="J820" s="3"/>
    </row>
    <row r="821" spans="2:10" x14ac:dyDescent="0.25">
      <c r="B821" s="3"/>
      <c r="C821" s="3"/>
      <c r="D821" s="3"/>
      <c r="E821" s="3"/>
      <c r="F821" s="3"/>
      <c r="G821" s="3"/>
      <c r="H821" s="3"/>
      <c r="I821" s="3"/>
      <c r="J821" s="3"/>
    </row>
    <row r="822" spans="2:10" x14ac:dyDescent="0.25">
      <c r="B822" s="3"/>
      <c r="C822" s="3"/>
      <c r="D822" s="3"/>
      <c r="E822" s="3"/>
      <c r="F822" s="3"/>
      <c r="G822" s="3"/>
      <c r="H822" s="3"/>
      <c r="I822" s="3"/>
      <c r="J822" s="3"/>
    </row>
    <row r="823" spans="2:10" x14ac:dyDescent="0.25">
      <c r="B823" s="3"/>
      <c r="C823" s="3"/>
      <c r="D823" s="3"/>
      <c r="E823" s="3"/>
      <c r="F823" s="3"/>
      <c r="G823" s="3"/>
      <c r="H823" s="3"/>
      <c r="I823" s="3"/>
      <c r="J823" s="3"/>
    </row>
    <row r="824" spans="2:10" x14ac:dyDescent="0.25">
      <c r="B824" s="3"/>
      <c r="C824" s="3"/>
      <c r="D824" s="3"/>
      <c r="E824" s="3"/>
      <c r="F824" s="3"/>
      <c r="G824" s="3"/>
      <c r="H824" s="3"/>
      <c r="I824" s="3"/>
      <c r="J824" s="3"/>
    </row>
    <row r="825" spans="2:10" x14ac:dyDescent="0.25">
      <c r="B825" s="3"/>
      <c r="C825" s="3"/>
      <c r="D825" s="3"/>
      <c r="E825" s="3"/>
      <c r="F825" s="3"/>
      <c r="G825" s="3"/>
      <c r="H825" s="3"/>
      <c r="I825" s="3"/>
      <c r="J825" s="3"/>
    </row>
    <row r="826" spans="2:10" x14ac:dyDescent="0.25">
      <c r="B826" s="3"/>
      <c r="C826" s="3"/>
      <c r="D826" s="3"/>
      <c r="E826" s="3"/>
      <c r="F826" s="3"/>
      <c r="G826" s="3"/>
      <c r="H826" s="3"/>
      <c r="I826" s="3"/>
      <c r="J826" s="3"/>
    </row>
    <row r="827" spans="2:10" x14ac:dyDescent="0.25">
      <c r="B827" s="3"/>
      <c r="C827" s="3"/>
      <c r="D827" s="3"/>
      <c r="E827" s="3"/>
      <c r="F827" s="3"/>
      <c r="G827" s="3"/>
      <c r="H827" s="3"/>
      <c r="I827" s="3"/>
      <c r="J827" s="3"/>
    </row>
    <row r="828" spans="2:10" x14ac:dyDescent="0.25">
      <c r="B828" s="3"/>
      <c r="C828" s="3"/>
      <c r="D828" s="3"/>
      <c r="E828" s="3"/>
      <c r="F828" s="3"/>
      <c r="G828" s="3"/>
      <c r="H828" s="3"/>
      <c r="I828" s="3"/>
      <c r="J828" s="3"/>
    </row>
    <row r="829" spans="2:10" x14ac:dyDescent="0.25">
      <c r="B829" s="3"/>
      <c r="C829" s="3"/>
      <c r="D829" s="3"/>
      <c r="E829" s="3"/>
      <c r="F829" s="3"/>
      <c r="G829" s="3"/>
      <c r="H829" s="3"/>
      <c r="I829" s="3"/>
      <c r="J829" s="3"/>
    </row>
    <row r="830" spans="2:10" x14ac:dyDescent="0.25">
      <c r="B830" s="3"/>
      <c r="C830" s="3"/>
      <c r="D830" s="3"/>
      <c r="E830" s="3"/>
      <c r="F830" s="3"/>
      <c r="G830" s="3"/>
      <c r="H830" s="3"/>
      <c r="I830" s="3"/>
      <c r="J830" s="3"/>
    </row>
    <row r="831" spans="2:10" x14ac:dyDescent="0.25">
      <c r="B831" s="3"/>
      <c r="C831" s="3"/>
      <c r="D831" s="3"/>
      <c r="E831" s="3"/>
      <c r="F831" s="3"/>
      <c r="G831" s="3"/>
      <c r="H831" s="3"/>
      <c r="I831" s="3"/>
      <c r="J831" s="3"/>
    </row>
    <row r="832" spans="2:10" x14ac:dyDescent="0.25">
      <c r="B832" s="3"/>
      <c r="C832" s="3"/>
      <c r="D832" s="3"/>
      <c r="E832" s="3"/>
      <c r="F832" s="3"/>
      <c r="G832" s="3"/>
      <c r="H832" s="3"/>
      <c r="I832" s="3"/>
      <c r="J832" s="3"/>
    </row>
    <row r="833" spans="2:10" x14ac:dyDescent="0.25">
      <c r="B833" s="3"/>
      <c r="C833" s="3"/>
      <c r="D833" s="3"/>
      <c r="E833" s="3"/>
      <c r="F833" s="3"/>
      <c r="G833" s="3"/>
      <c r="H833" s="3"/>
      <c r="I833" s="3"/>
      <c r="J833" s="3"/>
    </row>
    <row r="834" spans="2:10" x14ac:dyDescent="0.25">
      <c r="B834" s="3"/>
      <c r="C834" s="3"/>
      <c r="D834" s="3"/>
      <c r="E834" s="3"/>
      <c r="F834" s="3"/>
      <c r="G834" s="3"/>
      <c r="H834" s="3"/>
      <c r="I834" s="3"/>
      <c r="J834" s="3"/>
    </row>
    <row r="835" spans="2:10" x14ac:dyDescent="0.25">
      <c r="B835" s="3"/>
      <c r="C835" s="3"/>
      <c r="D835" s="3"/>
      <c r="E835" s="3"/>
      <c r="F835" s="3"/>
      <c r="G835" s="3"/>
      <c r="H835" s="3"/>
      <c r="I835" s="3"/>
      <c r="J835" s="3"/>
    </row>
    <row r="836" spans="2:10" x14ac:dyDescent="0.25">
      <c r="B836" s="3"/>
      <c r="C836" s="3"/>
      <c r="D836" s="3"/>
      <c r="E836" s="3"/>
      <c r="F836" s="3"/>
      <c r="G836" s="3"/>
      <c r="H836" s="3"/>
      <c r="I836" s="3"/>
      <c r="J836" s="3"/>
    </row>
    <row r="837" spans="2:10" x14ac:dyDescent="0.25">
      <c r="B837" s="3"/>
      <c r="C837" s="3"/>
      <c r="D837" s="3"/>
      <c r="E837" s="3"/>
      <c r="F837" s="3"/>
      <c r="G837" s="3"/>
      <c r="H837" s="3"/>
      <c r="I837" s="3"/>
      <c r="J837" s="3"/>
    </row>
    <row r="838" spans="2:10" x14ac:dyDescent="0.25">
      <c r="B838" s="3"/>
      <c r="C838" s="3"/>
      <c r="D838" s="3"/>
      <c r="E838" s="3"/>
      <c r="F838" s="3"/>
      <c r="G838" s="3"/>
      <c r="H838" s="3"/>
      <c r="I838" s="3"/>
      <c r="J838" s="3"/>
    </row>
    <row r="839" spans="2:10" x14ac:dyDescent="0.25">
      <c r="B839" s="3"/>
      <c r="C839" s="3"/>
      <c r="D839" s="3"/>
      <c r="E839" s="3"/>
      <c r="F839" s="3"/>
      <c r="G839" s="3"/>
      <c r="H839" s="3"/>
      <c r="I839" s="3"/>
      <c r="J839" s="3"/>
    </row>
    <row r="840" spans="2:10" x14ac:dyDescent="0.25">
      <c r="B840" s="3"/>
      <c r="C840" s="3"/>
      <c r="D840" s="3"/>
      <c r="E840" s="3"/>
      <c r="F840" s="3"/>
      <c r="G840" s="3"/>
      <c r="H840" s="3"/>
      <c r="I840" s="3"/>
      <c r="J840" s="3"/>
    </row>
    <row r="841" spans="2:10" x14ac:dyDescent="0.25">
      <c r="B841" s="3"/>
      <c r="C841" s="3"/>
      <c r="D841" s="3"/>
      <c r="E841" s="3"/>
      <c r="F841" s="3"/>
      <c r="G841" s="3"/>
      <c r="H841" s="3"/>
      <c r="I841" s="3"/>
      <c r="J841" s="3"/>
    </row>
    <row r="842" spans="2:10" x14ac:dyDescent="0.25">
      <c r="B842" s="3"/>
      <c r="C842" s="3"/>
      <c r="D842" s="3"/>
      <c r="E842" s="3"/>
      <c r="F842" s="3"/>
      <c r="G842" s="3"/>
      <c r="H842" s="3"/>
      <c r="I842" s="3"/>
      <c r="J842" s="3"/>
    </row>
    <row r="843" spans="2:10" x14ac:dyDescent="0.25">
      <c r="B843" s="3"/>
      <c r="C843" s="3"/>
      <c r="D843" s="3"/>
      <c r="E843" s="3"/>
      <c r="F843" s="3"/>
      <c r="G843" s="3"/>
      <c r="H843" s="3"/>
      <c r="I843" s="3"/>
      <c r="J843" s="3"/>
    </row>
    <row r="844" spans="2:10" x14ac:dyDescent="0.25">
      <c r="B844" s="3"/>
      <c r="C844" s="3"/>
      <c r="D844" s="3"/>
      <c r="E844" s="3"/>
      <c r="F844" s="3"/>
      <c r="G844" s="3"/>
      <c r="H844" s="3"/>
      <c r="I844" s="3"/>
      <c r="J844" s="3"/>
    </row>
    <row r="845" spans="2:10" x14ac:dyDescent="0.25">
      <c r="B845" s="3"/>
      <c r="C845" s="3"/>
      <c r="D845" s="3"/>
      <c r="E845" s="3"/>
      <c r="F845" s="3"/>
      <c r="G845" s="3"/>
      <c r="H845" s="3"/>
      <c r="I845" s="3"/>
      <c r="J845" s="3"/>
    </row>
    <row r="846" spans="2:10" x14ac:dyDescent="0.25">
      <c r="B846" s="3"/>
      <c r="C846" s="3"/>
      <c r="D846" s="3"/>
      <c r="E846" s="3"/>
      <c r="F846" s="3"/>
      <c r="G846" s="3"/>
      <c r="H846" s="3"/>
      <c r="I846" s="3"/>
      <c r="J846" s="3"/>
    </row>
    <row r="847" spans="2:10" x14ac:dyDescent="0.25">
      <c r="B847" s="3"/>
      <c r="C847" s="3"/>
      <c r="D847" s="3"/>
      <c r="E847" s="3"/>
      <c r="F847" s="3"/>
      <c r="G847" s="3"/>
      <c r="H847" s="3"/>
      <c r="I847" s="3"/>
      <c r="J847" s="3"/>
    </row>
    <row r="848" spans="2:10" x14ac:dyDescent="0.25">
      <c r="B848" s="3"/>
      <c r="C848" s="3"/>
      <c r="D848" s="3"/>
      <c r="E848" s="3"/>
      <c r="F848" s="3"/>
      <c r="G848" s="3"/>
      <c r="H848" s="3"/>
      <c r="I848" s="3"/>
      <c r="J848" s="3"/>
    </row>
    <row r="849" spans="2:10" x14ac:dyDescent="0.25">
      <c r="B849" s="3"/>
      <c r="C849" s="3"/>
      <c r="D849" s="3"/>
      <c r="E849" s="3"/>
      <c r="F849" s="3"/>
      <c r="G849" s="3"/>
      <c r="H849" s="3"/>
      <c r="I849" s="3"/>
      <c r="J849" s="3"/>
    </row>
    <row r="850" spans="2:10" x14ac:dyDescent="0.25">
      <c r="B850" s="3"/>
      <c r="C850" s="3"/>
      <c r="D850" s="3"/>
      <c r="E850" s="3"/>
      <c r="F850" s="3"/>
      <c r="G850" s="3"/>
      <c r="H850" s="3"/>
      <c r="I850" s="3"/>
      <c r="J850" s="3"/>
    </row>
    <row r="851" spans="2:10" x14ac:dyDescent="0.25">
      <c r="B851" s="3"/>
      <c r="C851" s="3"/>
      <c r="D851" s="3"/>
      <c r="E851" s="3"/>
      <c r="F851" s="3"/>
      <c r="G851" s="3"/>
      <c r="H851" s="3"/>
      <c r="I851" s="3"/>
      <c r="J851" s="3"/>
    </row>
    <row r="852" spans="2:10" x14ac:dyDescent="0.25">
      <c r="B852" s="3"/>
      <c r="C852" s="3"/>
      <c r="D852" s="3"/>
      <c r="E852" s="3"/>
      <c r="F852" s="3"/>
      <c r="G852" s="3"/>
      <c r="H852" s="3"/>
      <c r="I852" s="3"/>
      <c r="J852" s="3"/>
    </row>
    <row r="853" spans="2:10" x14ac:dyDescent="0.25">
      <c r="B853" s="3"/>
      <c r="C853" s="3"/>
      <c r="D853" s="3"/>
      <c r="E853" s="3"/>
      <c r="F853" s="3"/>
      <c r="G853" s="3"/>
      <c r="H853" s="3"/>
      <c r="I853" s="3"/>
      <c r="J853" s="3"/>
    </row>
    <row r="854" spans="2:10" x14ac:dyDescent="0.25">
      <c r="B854" s="3"/>
      <c r="C854" s="3"/>
      <c r="D854" s="3"/>
      <c r="E854" s="3"/>
      <c r="F854" s="3"/>
      <c r="G854" s="3"/>
      <c r="H854" s="3"/>
      <c r="I854" s="3"/>
      <c r="J854" s="3"/>
    </row>
    <row r="855" spans="2:10" x14ac:dyDescent="0.25">
      <c r="B855" s="3"/>
      <c r="C855" s="3"/>
      <c r="D855" s="3"/>
      <c r="E855" s="3"/>
      <c r="F855" s="3"/>
      <c r="G855" s="3"/>
      <c r="H855" s="3"/>
      <c r="I855" s="3"/>
      <c r="J855" s="3"/>
    </row>
    <row r="856" spans="2:10" x14ac:dyDescent="0.25">
      <c r="B856" s="3"/>
      <c r="C856" s="3"/>
      <c r="D856" s="3"/>
      <c r="E856" s="3"/>
      <c r="F856" s="3"/>
      <c r="G856" s="3"/>
      <c r="H856" s="3"/>
      <c r="I856" s="3"/>
      <c r="J856" s="3"/>
    </row>
    <row r="857" spans="2:10" x14ac:dyDescent="0.25">
      <c r="B857" s="3"/>
      <c r="C857" s="3"/>
      <c r="D857" s="3"/>
      <c r="E857" s="3"/>
      <c r="F857" s="3"/>
      <c r="G857" s="3"/>
      <c r="H857" s="3"/>
      <c r="I857" s="3"/>
      <c r="J857" s="3"/>
    </row>
    <row r="858" spans="2:10" x14ac:dyDescent="0.25">
      <c r="B858" s="3"/>
      <c r="C858" s="3"/>
      <c r="D858" s="3"/>
      <c r="E858" s="3"/>
      <c r="F858" s="3"/>
      <c r="G858" s="3"/>
      <c r="H858" s="3"/>
      <c r="I858" s="3"/>
      <c r="J858" s="3"/>
    </row>
    <row r="859" spans="2:10" x14ac:dyDescent="0.25">
      <c r="B859" s="3"/>
      <c r="C859" s="3"/>
      <c r="D859" s="3"/>
      <c r="E859" s="3"/>
      <c r="F859" s="3"/>
      <c r="G859" s="3"/>
      <c r="H859" s="3"/>
      <c r="I859" s="3"/>
      <c r="J859" s="3"/>
    </row>
    <row r="860" spans="2:10" x14ac:dyDescent="0.25">
      <c r="B860" s="3"/>
      <c r="C860" s="3"/>
      <c r="D860" s="3"/>
      <c r="E860" s="3"/>
      <c r="F860" s="3"/>
      <c r="G860" s="3"/>
      <c r="H860" s="3"/>
      <c r="I860" s="3"/>
      <c r="J860" s="3"/>
    </row>
    <row r="861" spans="2:10" x14ac:dyDescent="0.25">
      <c r="B861" s="3"/>
      <c r="C861" s="3"/>
      <c r="D861" s="3"/>
      <c r="E861" s="3"/>
      <c r="F861" s="3"/>
      <c r="G861" s="3"/>
      <c r="H861" s="3"/>
      <c r="I861" s="3"/>
      <c r="J861" s="3"/>
    </row>
    <row r="862" spans="2:10" x14ac:dyDescent="0.25">
      <c r="B862" s="3"/>
      <c r="C862" s="3"/>
      <c r="D862" s="3"/>
      <c r="E862" s="3"/>
      <c r="F862" s="3"/>
      <c r="G862" s="3"/>
      <c r="H862" s="3"/>
      <c r="I862" s="3"/>
      <c r="J862" s="3"/>
    </row>
    <row r="863" spans="2:10" x14ac:dyDescent="0.25">
      <c r="B863" s="3"/>
      <c r="C863" s="3"/>
      <c r="D863" s="3"/>
      <c r="E863" s="3"/>
      <c r="F863" s="3"/>
      <c r="G863" s="3"/>
      <c r="H863" s="3"/>
      <c r="I863" s="3"/>
      <c r="J863" s="3"/>
    </row>
    <row r="864" spans="2:10" x14ac:dyDescent="0.25">
      <c r="B864" s="3"/>
      <c r="C864" s="3"/>
      <c r="D864" s="3"/>
      <c r="E864" s="3"/>
      <c r="F864" s="3"/>
      <c r="G864" s="3"/>
      <c r="H864" s="3"/>
      <c r="I864" s="3"/>
      <c r="J864" s="3"/>
    </row>
    <row r="865" spans="2:10" x14ac:dyDescent="0.25">
      <c r="B865" s="3"/>
      <c r="C865" s="3"/>
      <c r="D865" s="3"/>
      <c r="E865" s="3"/>
      <c r="F865" s="3"/>
      <c r="G865" s="3"/>
      <c r="H865" s="3"/>
      <c r="I865" s="3"/>
      <c r="J865" s="3"/>
    </row>
    <row r="866" spans="2:10" x14ac:dyDescent="0.25">
      <c r="B866" s="3"/>
      <c r="C866" s="3"/>
      <c r="D866" s="3"/>
      <c r="E866" s="3"/>
      <c r="F866" s="3"/>
      <c r="G866" s="3"/>
      <c r="H866" s="3"/>
      <c r="I866" s="3"/>
      <c r="J866" s="3"/>
    </row>
    <row r="867" spans="2:10" x14ac:dyDescent="0.25">
      <c r="B867" s="3"/>
      <c r="C867" s="3"/>
      <c r="D867" s="3"/>
      <c r="E867" s="3"/>
      <c r="F867" s="3"/>
      <c r="G867" s="3"/>
      <c r="H867" s="3"/>
      <c r="I867" s="3"/>
      <c r="J867" s="3"/>
    </row>
    <row r="868" spans="2:10" x14ac:dyDescent="0.25">
      <c r="B868" s="3"/>
      <c r="C868" s="3"/>
      <c r="D868" s="3"/>
      <c r="E868" s="3"/>
      <c r="F868" s="3"/>
      <c r="G868" s="3"/>
      <c r="H868" s="3"/>
      <c r="I868" s="3"/>
      <c r="J868" s="3"/>
    </row>
    <row r="869" spans="2:10" x14ac:dyDescent="0.25">
      <c r="B869" s="3"/>
      <c r="C869" s="3"/>
      <c r="D869" s="3"/>
      <c r="E869" s="3"/>
      <c r="F869" s="3"/>
      <c r="G869" s="3"/>
      <c r="H869" s="3"/>
      <c r="I869" s="3"/>
      <c r="J869" s="3"/>
    </row>
    <row r="870" spans="2:10" x14ac:dyDescent="0.25">
      <c r="B870" s="3"/>
      <c r="C870" s="3"/>
      <c r="D870" s="3"/>
      <c r="E870" s="3"/>
      <c r="F870" s="3"/>
      <c r="G870" s="3"/>
      <c r="H870" s="3"/>
      <c r="I870" s="3"/>
      <c r="J870" s="3"/>
    </row>
    <row r="871" spans="2:10" x14ac:dyDescent="0.25">
      <c r="B871" s="3"/>
      <c r="C871" s="3"/>
      <c r="D871" s="3"/>
      <c r="E871" s="3"/>
      <c r="F871" s="3"/>
      <c r="G871" s="3"/>
      <c r="H871" s="3"/>
      <c r="I871" s="3"/>
      <c r="J871" s="3"/>
    </row>
    <row r="872" spans="2:10" x14ac:dyDescent="0.25">
      <c r="B872" s="3"/>
      <c r="C872" s="3"/>
      <c r="D872" s="3"/>
      <c r="E872" s="3"/>
      <c r="F872" s="3"/>
      <c r="G872" s="3"/>
      <c r="H872" s="3"/>
      <c r="I872" s="3"/>
      <c r="J872" s="3"/>
    </row>
    <row r="873" spans="2:10" x14ac:dyDescent="0.25">
      <c r="B873" s="3"/>
      <c r="C873" s="3"/>
      <c r="D873" s="3"/>
      <c r="E873" s="3"/>
      <c r="F873" s="3"/>
      <c r="G873" s="3"/>
      <c r="H873" s="3"/>
      <c r="I873" s="3"/>
      <c r="J873" s="3"/>
    </row>
    <row r="874" spans="2:10" x14ac:dyDescent="0.25">
      <c r="B874" s="3"/>
      <c r="C874" s="3"/>
      <c r="D874" s="3"/>
      <c r="E874" s="3"/>
      <c r="F874" s="3"/>
      <c r="G874" s="3"/>
      <c r="H874" s="3"/>
      <c r="I874" s="3"/>
      <c r="J874" s="3"/>
    </row>
    <row r="875" spans="2:10" x14ac:dyDescent="0.25">
      <c r="B875" s="3"/>
      <c r="C875" s="3"/>
      <c r="D875" s="3"/>
      <c r="E875" s="3"/>
      <c r="F875" s="3"/>
      <c r="G875" s="3"/>
      <c r="H875" s="3"/>
      <c r="I875" s="3"/>
      <c r="J875" s="3"/>
    </row>
    <row r="876" spans="2:10" x14ac:dyDescent="0.25">
      <c r="B876" s="3"/>
      <c r="C876" s="3"/>
      <c r="D876" s="3"/>
      <c r="E876" s="3"/>
      <c r="F876" s="3"/>
      <c r="G876" s="3"/>
      <c r="H876" s="3"/>
      <c r="I876" s="3"/>
      <c r="J876" s="3"/>
    </row>
    <row r="877" spans="2:10" x14ac:dyDescent="0.25">
      <c r="B877" s="3"/>
      <c r="C877" s="3"/>
      <c r="D877" s="3"/>
      <c r="E877" s="3"/>
      <c r="F877" s="3"/>
      <c r="G877" s="3"/>
      <c r="H877" s="3"/>
      <c r="I877" s="3"/>
      <c r="J877" s="3"/>
    </row>
    <row r="878" spans="2:10" x14ac:dyDescent="0.25">
      <c r="B878" s="3"/>
      <c r="C878" s="3"/>
      <c r="D878" s="3"/>
      <c r="E878" s="3"/>
      <c r="F878" s="3"/>
      <c r="G878" s="3"/>
      <c r="H878" s="3"/>
      <c r="I878" s="3"/>
      <c r="J878" s="3"/>
    </row>
    <row r="879" spans="2:10" x14ac:dyDescent="0.25">
      <c r="B879" s="3"/>
      <c r="C879" s="3"/>
      <c r="D879" s="3"/>
      <c r="E879" s="3"/>
      <c r="F879" s="3"/>
      <c r="G879" s="3"/>
      <c r="H879" s="3"/>
      <c r="I879" s="3"/>
      <c r="J879" s="3"/>
    </row>
    <row r="880" spans="2:10" x14ac:dyDescent="0.25">
      <c r="B880" s="3"/>
      <c r="C880" s="3"/>
      <c r="D880" s="3"/>
      <c r="E880" s="3"/>
      <c r="F880" s="3"/>
      <c r="G880" s="3"/>
      <c r="H880" s="3"/>
      <c r="I880" s="3"/>
      <c r="J880" s="3"/>
    </row>
    <row r="881" spans="2:10" x14ac:dyDescent="0.25">
      <c r="B881" s="3"/>
      <c r="C881" s="3"/>
      <c r="D881" s="3"/>
      <c r="E881" s="3"/>
      <c r="F881" s="3"/>
      <c r="G881" s="3"/>
      <c r="H881" s="3"/>
      <c r="I881" s="3"/>
      <c r="J881" s="3"/>
    </row>
    <row r="882" spans="2:10" x14ac:dyDescent="0.25">
      <c r="B882" s="3"/>
      <c r="C882" s="3"/>
      <c r="D882" s="3"/>
      <c r="E882" s="3"/>
      <c r="F882" s="3"/>
      <c r="G882" s="3"/>
      <c r="H882" s="3"/>
      <c r="I882" s="3"/>
      <c r="J882" s="3"/>
    </row>
    <row r="883" spans="2:10" x14ac:dyDescent="0.25">
      <c r="B883" s="3"/>
      <c r="C883" s="3"/>
      <c r="D883" s="3"/>
      <c r="E883" s="3"/>
      <c r="F883" s="3"/>
      <c r="G883" s="3"/>
      <c r="H883" s="3"/>
      <c r="I883" s="3"/>
      <c r="J883" s="3"/>
    </row>
    <row r="884" spans="2:10" x14ac:dyDescent="0.25">
      <c r="B884" s="3"/>
      <c r="C884" s="3"/>
      <c r="D884" s="3"/>
      <c r="E884" s="3"/>
      <c r="F884" s="3"/>
      <c r="G884" s="3"/>
      <c r="H884" s="3"/>
      <c r="I884" s="3"/>
      <c r="J884" s="3"/>
    </row>
    <row r="885" spans="2:10" x14ac:dyDescent="0.25">
      <c r="B885" s="3"/>
      <c r="C885" s="3"/>
      <c r="D885" s="3"/>
      <c r="E885" s="3"/>
      <c r="F885" s="3"/>
      <c r="G885" s="3"/>
      <c r="H885" s="3"/>
      <c r="I885" s="3"/>
      <c r="J885" s="3"/>
    </row>
    <row r="886" spans="2:10" x14ac:dyDescent="0.25">
      <c r="B886" s="3"/>
      <c r="C886" s="3"/>
      <c r="D886" s="3"/>
      <c r="E886" s="3"/>
      <c r="F886" s="3"/>
      <c r="G886" s="3"/>
      <c r="H886" s="3"/>
      <c r="I886" s="3"/>
      <c r="J886" s="3"/>
    </row>
    <row r="887" spans="2:10" x14ac:dyDescent="0.25">
      <c r="B887" s="3"/>
      <c r="C887" s="3"/>
      <c r="D887" s="3"/>
      <c r="E887" s="3"/>
      <c r="F887" s="3"/>
      <c r="G887" s="3"/>
      <c r="H887" s="3"/>
      <c r="I887" s="3"/>
      <c r="J887" s="3"/>
    </row>
    <row r="888" spans="2:10" x14ac:dyDescent="0.25">
      <c r="B888" s="3"/>
      <c r="C888" s="3"/>
      <c r="D888" s="3"/>
      <c r="E888" s="3"/>
      <c r="F888" s="3"/>
      <c r="G888" s="3"/>
      <c r="H888" s="3"/>
      <c r="I888" s="3"/>
      <c r="J888" s="3"/>
    </row>
    <row r="889" spans="2:10" x14ac:dyDescent="0.25">
      <c r="B889" s="3"/>
      <c r="C889" s="3"/>
      <c r="D889" s="3"/>
      <c r="E889" s="3"/>
      <c r="F889" s="3"/>
      <c r="G889" s="3"/>
      <c r="H889" s="3"/>
      <c r="I889" s="3"/>
      <c r="J889" s="3"/>
    </row>
    <row r="890" spans="2:10" x14ac:dyDescent="0.25">
      <c r="B890" s="3"/>
      <c r="C890" s="3"/>
      <c r="D890" s="3"/>
      <c r="E890" s="3"/>
      <c r="F890" s="3"/>
      <c r="G890" s="3"/>
      <c r="H890" s="3"/>
      <c r="I890" s="3"/>
      <c r="J890" s="3"/>
    </row>
    <row r="891" spans="2:10" x14ac:dyDescent="0.25">
      <c r="B891" s="3"/>
      <c r="C891" s="3"/>
      <c r="D891" s="3"/>
      <c r="E891" s="3"/>
      <c r="F891" s="3"/>
      <c r="G891" s="3"/>
      <c r="H891" s="3"/>
      <c r="I891" s="3"/>
      <c r="J891" s="3"/>
    </row>
    <row r="892" spans="2:10" x14ac:dyDescent="0.25">
      <c r="B892" s="3"/>
      <c r="C892" s="3"/>
      <c r="D892" s="3"/>
      <c r="E892" s="3"/>
      <c r="F892" s="3"/>
      <c r="G892" s="3"/>
      <c r="H892" s="3"/>
      <c r="I892" s="3"/>
      <c r="J892" s="3"/>
    </row>
    <row r="893" spans="2:10" x14ac:dyDescent="0.25">
      <c r="B893" s="3"/>
      <c r="C893" s="3"/>
      <c r="D893" s="3"/>
      <c r="E893" s="3"/>
      <c r="F893" s="3"/>
      <c r="G893" s="3"/>
      <c r="H893" s="3"/>
      <c r="I893" s="3"/>
      <c r="J893" s="3"/>
    </row>
    <row r="894" spans="2:10" x14ac:dyDescent="0.25">
      <c r="B894" s="3"/>
      <c r="C894" s="3"/>
      <c r="D894" s="3"/>
      <c r="E894" s="3"/>
      <c r="F894" s="3"/>
      <c r="G894" s="3"/>
      <c r="H894" s="3"/>
      <c r="I894" s="3"/>
      <c r="J894" s="3"/>
    </row>
    <row r="895" spans="2:10" x14ac:dyDescent="0.25">
      <c r="B895" s="3"/>
      <c r="C895" s="3"/>
      <c r="D895" s="3"/>
      <c r="E895" s="3"/>
      <c r="F895" s="3"/>
      <c r="G895" s="3"/>
      <c r="H895" s="3"/>
      <c r="I895" s="3"/>
      <c r="J895" s="3"/>
    </row>
    <row r="896" spans="2:10"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row r="1138" spans="2:10" x14ac:dyDescent="0.25">
      <c r="B1138" s="3"/>
      <c r="C1138" s="3"/>
      <c r="D1138" s="3"/>
      <c r="E1138" s="3"/>
      <c r="F1138" s="3"/>
      <c r="G1138" s="3"/>
      <c r="H1138" s="3"/>
      <c r="I1138" s="3"/>
      <c r="J1138" s="3"/>
    </row>
    <row r="1139" spans="2:10" x14ac:dyDescent="0.25">
      <c r="B1139" s="3"/>
      <c r="C1139" s="3"/>
      <c r="D1139" s="3"/>
      <c r="E1139" s="3"/>
      <c r="F1139" s="3"/>
      <c r="G1139" s="3"/>
      <c r="H1139" s="3"/>
      <c r="I1139" s="3"/>
      <c r="J1139" s="3"/>
    </row>
    <row r="1140" spans="2:10" x14ac:dyDescent="0.25">
      <c r="B1140" s="3"/>
      <c r="C1140" s="3"/>
      <c r="D1140" s="3"/>
      <c r="E1140" s="3"/>
      <c r="F1140" s="3"/>
      <c r="G1140" s="3"/>
      <c r="H1140" s="3"/>
      <c r="I1140" s="3"/>
      <c r="J1140" s="3"/>
    </row>
    <row r="1141" spans="2:10" x14ac:dyDescent="0.25">
      <c r="B1141" s="3"/>
      <c r="C1141" s="3"/>
      <c r="D1141" s="3"/>
      <c r="E1141" s="3"/>
      <c r="F1141" s="3"/>
      <c r="G1141" s="3"/>
      <c r="H1141" s="3"/>
      <c r="I1141" s="3"/>
      <c r="J1141" s="3"/>
    </row>
    <row r="1142" spans="2:10" x14ac:dyDescent="0.25">
      <c r="B1142" s="3"/>
      <c r="C1142" s="3"/>
      <c r="D1142" s="3"/>
      <c r="E1142" s="3"/>
      <c r="F1142" s="3"/>
      <c r="G1142" s="3"/>
      <c r="H1142" s="3"/>
      <c r="I1142" s="3"/>
      <c r="J1142" s="3"/>
    </row>
    <row r="1143" spans="2:10" x14ac:dyDescent="0.25">
      <c r="B1143" s="3"/>
      <c r="C1143" s="3"/>
      <c r="D1143" s="3"/>
      <c r="E1143" s="3"/>
      <c r="F1143" s="3"/>
      <c r="G1143" s="3"/>
      <c r="H1143" s="3"/>
      <c r="I1143" s="3"/>
      <c r="J1143" s="3"/>
    </row>
    <row r="1144" spans="2:10" x14ac:dyDescent="0.25">
      <c r="B1144" s="3"/>
      <c r="C1144" s="3"/>
      <c r="D1144" s="3"/>
      <c r="E1144" s="3"/>
      <c r="F1144" s="3"/>
      <c r="G1144" s="3"/>
      <c r="H1144" s="3"/>
      <c r="I1144" s="3"/>
      <c r="J1144" s="3"/>
    </row>
    <row r="1145" spans="2:10" x14ac:dyDescent="0.25">
      <c r="B1145" s="3"/>
      <c r="C1145" s="3"/>
      <c r="D1145" s="3"/>
      <c r="E1145" s="3"/>
      <c r="F1145" s="3"/>
      <c r="G1145" s="3"/>
      <c r="H1145" s="3"/>
      <c r="I1145" s="3"/>
      <c r="J1145" s="3"/>
    </row>
    <row r="1146" spans="2:10" x14ac:dyDescent="0.25">
      <c r="B1146" s="3"/>
      <c r="C1146" s="3"/>
      <c r="D1146" s="3"/>
      <c r="E1146" s="3"/>
      <c r="F1146" s="3"/>
      <c r="G1146" s="3"/>
      <c r="H1146" s="3"/>
      <c r="I1146" s="3"/>
      <c r="J1146" s="3"/>
    </row>
    <row r="1147" spans="2:10" x14ac:dyDescent="0.25">
      <c r="B1147" s="3"/>
      <c r="C1147" s="3"/>
      <c r="D1147" s="3"/>
      <c r="E1147" s="3"/>
      <c r="F1147" s="3"/>
      <c r="G1147" s="3"/>
      <c r="H1147" s="3"/>
      <c r="I1147" s="3"/>
      <c r="J1147" s="3"/>
    </row>
    <row r="1148" spans="2:10" x14ac:dyDescent="0.25">
      <c r="B1148" s="3"/>
      <c r="C1148" s="3"/>
      <c r="D1148" s="3"/>
      <c r="E1148" s="3"/>
      <c r="F1148" s="3"/>
      <c r="G1148" s="3"/>
      <c r="H1148" s="3"/>
      <c r="I1148" s="3"/>
      <c r="J1148" s="3"/>
    </row>
    <row r="1149" spans="2:10" x14ac:dyDescent="0.25">
      <c r="B1149" s="3"/>
      <c r="C1149" s="3"/>
      <c r="D1149" s="3"/>
      <c r="E1149" s="3"/>
      <c r="F1149" s="3"/>
      <c r="G1149" s="3"/>
      <c r="H1149" s="3"/>
      <c r="I1149" s="3"/>
      <c r="J1149" s="3"/>
    </row>
    <row r="1150" spans="2:10" x14ac:dyDescent="0.25">
      <c r="B1150" s="3"/>
      <c r="C1150" s="3"/>
      <c r="D1150" s="3"/>
      <c r="E1150" s="3"/>
      <c r="F1150" s="3"/>
      <c r="G1150" s="3"/>
      <c r="H1150" s="3"/>
      <c r="I1150" s="3"/>
      <c r="J1150" s="3"/>
    </row>
    <row r="1151" spans="2:10" x14ac:dyDescent="0.25">
      <c r="B1151" s="3"/>
      <c r="C1151" s="3"/>
      <c r="D1151" s="3"/>
      <c r="E1151" s="3"/>
      <c r="F1151" s="3"/>
      <c r="G1151" s="3"/>
      <c r="H1151" s="3"/>
      <c r="I1151" s="3"/>
      <c r="J1151" s="3"/>
    </row>
    <row r="1152" spans="2:10" x14ac:dyDescent="0.25">
      <c r="B1152" s="3"/>
      <c r="C1152" s="3"/>
      <c r="D1152" s="3"/>
      <c r="E1152" s="3"/>
      <c r="F1152" s="3"/>
      <c r="G1152" s="3"/>
      <c r="H1152" s="3"/>
      <c r="I1152" s="3"/>
      <c r="J1152" s="3"/>
    </row>
  </sheetData>
  <mergeCells count="7">
    <mergeCell ref="A1:O1"/>
    <mergeCell ref="C653:O653"/>
    <mergeCell ref="C654:O654"/>
    <mergeCell ref="C655:O655"/>
    <mergeCell ref="K2:L2"/>
    <mergeCell ref="M2:N2"/>
    <mergeCell ref="A2:A3"/>
  </mergeCells>
  <phoneticPr fontId="0" type="noConversion"/>
  <hyperlinks>
    <hyperlink ref="B658" r:id="rId1"/>
    <hyperlink ref="B660" r:id="rId2"/>
  </hyperlinks>
  <printOptions horizontalCentered="1" gridLines="1"/>
  <pageMargins left="0.6" right="0.6" top="0.6" bottom="0.6" header="0.3" footer="0.3"/>
  <pageSetup scale="10" fitToHeight="999" orientation="portrait" horizontalDpi="1200" verticalDpi="1200" r:id="rId3"/>
  <headerFooter>
    <oddFooter>&amp;R&amp;"Tahoma,Regular"&amp;10Page &amp;P of &amp;N</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pane ySplit="2" topLeftCell="A3" activePane="bottomLeft" state="frozen"/>
      <selection pane="bottomLeft" activeCell="E7" sqref="E7"/>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3">
      <c r="A1" s="30" t="s">
        <v>10</v>
      </c>
      <c r="B1" s="30"/>
    </row>
    <row r="2" spans="1:2" ht="9.6" customHeight="1" x14ac:dyDescent="0.3">
      <c r="A2" s="9"/>
      <c r="B2" s="9"/>
    </row>
    <row r="3" spans="1:2" ht="28.5" customHeight="1" x14ac:dyDescent="0.25">
      <c r="A3" s="11" t="s">
        <v>0</v>
      </c>
      <c r="B3" s="31" t="s">
        <v>16</v>
      </c>
    </row>
    <row r="4" spans="1:2" ht="28.5" customHeight="1" x14ac:dyDescent="0.25">
      <c r="A4" s="11" t="s">
        <v>1</v>
      </c>
      <c r="B4" s="31"/>
    </row>
    <row r="5" spans="1:2" ht="28.5" customHeight="1" x14ac:dyDescent="0.25">
      <c r="A5" s="11" t="s">
        <v>2</v>
      </c>
      <c r="B5" s="31"/>
    </row>
    <row r="6" spans="1:2" ht="14.45" x14ac:dyDescent="0.3">
      <c r="A6" s="11"/>
      <c r="B6" s="9"/>
    </row>
    <row r="7" spans="1:2" ht="42" customHeight="1" x14ac:dyDescent="0.25">
      <c r="A7" s="11" t="s">
        <v>3</v>
      </c>
      <c r="B7" s="31" t="s">
        <v>12</v>
      </c>
    </row>
    <row r="8" spans="1:2" ht="42" customHeight="1" x14ac:dyDescent="0.25">
      <c r="A8" s="11" t="s">
        <v>11</v>
      </c>
      <c r="B8" s="31"/>
    </row>
    <row r="9" spans="1:2" ht="7.7" customHeight="1" x14ac:dyDescent="0.25">
      <c r="A9" s="9"/>
      <c r="B9" s="9"/>
    </row>
    <row r="10" spans="1:2" ht="76.7" customHeight="1" x14ac:dyDescent="0.25">
      <c r="A10" s="9"/>
      <c r="B10" s="10" t="s">
        <v>13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Dennis Doby</cp:lastModifiedBy>
  <cp:lastPrinted>2017-12-19T16:27:27Z</cp:lastPrinted>
  <dcterms:created xsi:type="dcterms:W3CDTF">2010-06-22T15:52:38Z</dcterms:created>
  <dcterms:modified xsi:type="dcterms:W3CDTF">2021-07-29T18:06:25Z</dcterms:modified>
</cp:coreProperties>
</file>